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0 Excel Files\"/>
    </mc:Choice>
  </mc:AlternateContent>
  <xr:revisionPtr revIDLastSave="0" documentId="13_ncr:1_{4C340ED6-FDE9-4756-A66D-FC389DA9107E}" xr6:coauthVersionLast="45" xr6:coauthVersionMax="45" xr10:uidLastSave="{00000000-0000-0000-0000-000000000000}"/>
  <bookViews>
    <workbookView xWindow="-120" yWindow="-120" windowWidth="20730" windowHeight="11310" activeTab="2" xr2:uid="{000886E5-0343-43B3-8E82-BA055AD4FD08}"/>
  </bookViews>
  <sheets>
    <sheet name="Sheet1" sheetId="1" r:id="rId1"/>
    <sheet name="Rendimiento autos" sheetId="2" r:id="rId2"/>
    <sheet name="Tabl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" i="2" l="1"/>
  <c r="L89" i="2" l="1"/>
  <c r="N89" i="2" s="1"/>
  <c r="L90" i="2"/>
  <c r="N90" i="2" s="1"/>
  <c r="L91" i="2"/>
  <c r="N91" i="2" s="1"/>
  <c r="L92" i="2"/>
  <c r="N92" i="2" s="1"/>
  <c r="L93" i="2"/>
  <c r="N93" i="2" s="1"/>
  <c r="L94" i="2"/>
  <c r="N94" i="2" s="1"/>
  <c r="L95" i="2"/>
  <c r="N95" i="2" s="1"/>
  <c r="L96" i="2"/>
  <c r="N96" i="2" s="1"/>
  <c r="L97" i="2"/>
  <c r="N97" i="2" s="1"/>
  <c r="L98" i="2"/>
  <c r="N98" i="2" s="1"/>
  <c r="L99" i="2"/>
  <c r="N99" i="2" s="1"/>
  <c r="L100" i="2"/>
  <c r="N100" i="2" s="1"/>
  <c r="L88" i="2"/>
  <c r="N88" i="2" s="1"/>
  <c r="E82" i="2"/>
  <c r="F82" i="2"/>
  <c r="I100" i="2" s="1" a="1"/>
  <c r="I101" i="2" s="1"/>
  <c r="G82" i="2"/>
  <c r="H82" i="2"/>
  <c r="I82" i="2"/>
  <c r="J82" i="2"/>
  <c r="K82" i="2"/>
  <c r="L82" i="2"/>
  <c r="I108" i="2" l="1"/>
  <c r="I100" i="2"/>
  <c r="I107" i="2"/>
  <c r="I104" i="2"/>
  <c r="I106" i="2"/>
  <c r="I105" i="2"/>
  <c r="I103" i="2"/>
  <c r="I102" i="2"/>
  <c r="I109" i="2" l="1"/>
  <c r="D42" i="2"/>
  <c r="D50" i="2"/>
  <c r="D49" i="2"/>
  <c r="D48" i="2"/>
  <c r="D47" i="2"/>
  <c r="C51" i="2"/>
  <c r="J33" i="2" s="1"/>
  <c r="E20" i="2"/>
  <c r="F20" i="2"/>
  <c r="G20" i="2"/>
  <c r="H20" i="2"/>
  <c r="I20" i="2"/>
  <c r="J20" i="2"/>
  <c r="E21" i="2"/>
  <c r="F21" i="2"/>
  <c r="G21" i="2"/>
  <c r="H21" i="2"/>
  <c r="I21" i="2"/>
  <c r="J21" i="2"/>
  <c r="E22" i="2"/>
  <c r="F22" i="2"/>
  <c r="G22" i="2"/>
  <c r="H22" i="2"/>
  <c r="I22" i="2"/>
  <c r="J22" i="2"/>
  <c r="E23" i="2"/>
  <c r="F23" i="2"/>
  <c r="G23" i="2"/>
  <c r="H23" i="2"/>
  <c r="I23" i="2"/>
  <c r="J23" i="2"/>
  <c r="E24" i="2"/>
  <c r="F24" i="2"/>
  <c r="G24" i="2"/>
  <c r="H24" i="2"/>
  <c r="I24" i="2"/>
  <c r="J24" i="2"/>
  <c r="E25" i="2"/>
  <c r="F25" i="2"/>
  <c r="G25" i="2"/>
  <c r="H25" i="2"/>
  <c r="I25" i="2"/>
  <c r="J25" i="2"/>
  <c r="E26" i="2"/>
  <c r="F26" i="2"/>
  <c r="G26" i="2"/>
  <c r="H26" i="2"/>
  <c r="I26" i="2"/>
  <c r="J26" i="2"/>
  <c r="E27" i="2"/>
  <c r="F27" i="2"/>
  <c r="G27" i="2"/>
  <c r="H27" i="2"/>
  <c r="I27" i="2"/>
  <c r="J27" i="2"/>
  <c r="E28" i="2"/>
  <c r="F28" i="2"/>
  <c r="G28" i="2"/>
  <c r="H28" i="2"/>
  <c r="I28" i="2"/>
  <c r="J28" i="2"/>
  <c r="J19" i="2"/>
  <c r="I19" i="2"/>
  <c r="H19" i="2"/>
  <c r="F19" i="2"/>
  <c r="G19" i="2"/>
  <c r="E19" i="2"/>
  <c r="J10" i="1"/>
  <c r="J8" i="1"/>
  <c r="J5" i="1"/>
  <c r="J6" i="1" s="1"/>
  <c r="D8" i="1"/>
  <c r="E8" i="1" s="1"/>
  <c r="F8" i="1" s="1"/>
  <c r="F12" i="1" s="1"/>
  <c r="F14" i="1" s="1"/>
  <c r="N40" i="2" l="1"/>
  <c r="N39" i="2"/>
  <c r="G93" i="2" a="1"/>
  <c r="N41" i="2"/>
  <c r="I110" i="2"/>
  <c r="D51" i="2"/>
  <c r="G93" i="2" l="1"/>
  <c r="G96" i="2"/>
  <c r="G95" i="2"/>
  <c r="G94" i="2"/>
  <c r="G99" i="2"/>
  <c r="G98" i="2"/>
  <c r="G97" i="2"/>
  <c r="G110" i="2"/>
  <c r="J110" i="2" s="1"/>
  <c r="G113" i="2"/>
  <c r="G102" i="2"/>
  <c r="G105" i="2"/>
  <c r="G109" i="2"/>
  <c r="J109" i="2" s="1"/>
  <c r="G112" i="2"/>
  <c r="G101" i="2"/>
  <c r="G104" i="2"/>
  <c r="G107" i="2"/>
  <c r="J107" i="2" s="1"/>
  <c r="G103" i="2"/>
  <c r="G100" i="2"/>
  <c r="G106" i="2"/>
  <c r="J106" i="2" s="1"/>
  <c r="G108" i="2"/>
  <c r="J108" i="2" s="1"/>
  <c r="G111" i="2"/>
  <c r="I111" i="2"/>
  <c r="J104" i="2" l="1"/>
  <c r="J105" i="2"/>
  <c r="H102" i="2"/>
  <c r="H103" i="2" s="1"/>
  <c r="J102" i="2"/>
  <c r="K102" i="2" s="1"/>
  <c r="H101" i="2"/>
  <c r="J101" i="2"/>
  <c r="K101" i="2" s="1"/>
  <c r="J103" i="2"/>
  <c r="J111" i="2"/>
  <c r="I112" i="2"/>
  <c r="H104" i="2" l="1"/>
  <c r="L102" i="2"/>
  <c r="N102" i="2" s="1"/>
  <c r="K103" i="2"/>
  <c r="L103" i="2" s="1"/>
  <c r="N103" i="2" s="1"/>
  <c r="L101" i="2"/>
  <c r="N101" i="2" s="1"/>
  <c r="I113" i="2"/>
  <c r="J113" i="2" s="1"/>
  <c r="J112" i="2"/>
  <c r="K104" i="2" l="1"/>
  <c r="K105" i="2" s="1"/>
  <c r="K106" i="2" s="1"/>
  <c r="K107" i="2" s="1"/>
  <c r="K108" i="2" s="1"/>
  <c r="K109" i="2" s="1"/>
  <c r="K110" i="2" s="1"/>
  <c r="K111" i="2" s="1"/>
  <c r="K112" i="2" s="1"/>
  <c r="K113" i="2" s="1"/>
  <c r="H105" i="2"/>
  <c r="L105" i="2" l="1"/>
  <c r="N105" i="2" s="1"/>
  <c r="H106" i="2"/>
  <c r="L104" i="2"/>
  <c r="N104" i="2" s="1"/>
  <c r="L106" i="2" l="1"/>
  <c r="N106" i="2" s="1"/>
  <c r="H107" i="2"/>
  <c r="L107" i="2" l="1"/>
  <c r="N107" i="2" s="1"/>
  <c r="H108" i="2"/>
  <c r="L108" i="2" l="1"/>
  <c r="N108" i="2" s="1"/>
  <c r="H109" i="2"/>
  <c r="H110" i="2" l="1"/>
  <c r="L109" i="2"/>
  <c r="N109" i="2" s="1"/>
  <c r="H111" i="2" l="1"/>
  <c r="L110" i="2"/>
  <c r="N110" i="2" s="1"/>
  <c r="H112" i="2" l="1"/>
  <c r="L111" i="2"/>
  <c r="N111" i="2" s="1"/>
  <c r="L112" i="2" l="1"/>
  <c r="N112" i="2" s="1"/>
  <c r="H113" i="2"/>
  <c r="L113" i="2" s="1"/>
  <c r="N113" i="2" s="1"/>
</calcChain>
</file>

<file path=xl/sharedStrings.xml><?xml version="1.0" encoding="utf-8"?>
<sst xmlns="http://schemas.openxmlformats.org/spreadsheetml/2006/main" count="182" uniqueCount="122">
  <si>
    <t>GWh</t>
  </si>
  <si>
    <t>MWh/yr</t>
  </si>
  <si>
    <t>trees/MWh</t>
  </si>
  <si>
    <t>trees</t>
  </si>
  <si>
    <t>trees/ha</t>
  </si>
  <si>
    <t>ha</t>
  </si>
  <si>
    <t>ha en CU</t>
  </si>
  <si>
    <t>unidades</t>
  </si>
  <si>
    <t>usd</t>
  </si>
  <si>
    <t>mxp</t>
  </si>
  <si>
    <t>mxp/unidad</t>
  </si>
  <si>
    <t>tCO2e</t>
  </si>
  <si>
    <t>KIA</t>
  </si>
  <si>
    <t>Forte FE</t>
  </si>
  <si>
    <t>mpg</t>
  </si>
  <si>
    <t>city</t>
  </si>
  <si>
    <t>highway</t>
  </si>
  <si>
    <t>combined</t>
  </si>
  <si>
    <t>Model</t>
  </si>
  <si>
    <t>Trade mark</t>
  </si>
  <si>
    <t>JAGUAR</t>
  </si>
  <si>
    <t>XF Diesel</t>
  </si>
  <si>
    <t>HP</t>
  </si>
  <si>
    <t>Fuel cost / year</t>
  </si>
  <si>
    <t>Engine</t>
  </si>
  <si>
    <t>Features</t>
  </si>
  <si>
    <t>Turbocharged</t>
  </si>
  <si>
    <t>HYUNDAI</t>
  </si>
  <si>
    <t>Elantra Eco</t>
  </si>
  <si>
    <t>TOYOTA</t>
  </si>
  <si>
    <t>Yaris Sedan</t>
  </si>
  <si>
    <t>HONDA</t>
  </si>
  <si>
    <t>Fit</t>
  </si>
  <si>
    <t>XE Diesel</t>
  </si>
  <si>
    <t>Civic</t>
  </si>
  <si>
    <t>Corolla HB</t>
  </si>
  <si>
    <t>CHEVROLET</t>
  </si>
  <si>
    <t>Cruze Diesel</t>
  </si>
  <si>
    <t>MITSUBISHI</t>
  </si>
  <si>
    <t>Mirage</t>
  </si>
  <si>
    <t>https://www.globalpetrolprices.com/gasoline_prices/</t>
  </si>
  <si>
    <t>USD/L</t>
  </si>
  <si>
    <t>MXP/USD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</si>
  <si>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</si>
  <si>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</si>
  <si>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</si>
  <si>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</si>
  <si>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</si>
  <si>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</si>
  <si>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</si>
  <si>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</si>
  <si>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</si>
  <si>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</si>
  <si>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</si>
  <si>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</si>
  <si>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</si>
  <si>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Autos</t>
  </si>
  <si>
    <t xml:space="preserve">Fuente: </t>
  </si>
  <si>
    <t>https://www.motor1.com/features/228496/most-fuel-efficient-cars/3897057/</t>
  </si>
  <si>
    <t>Consultado el 6/4/2019</t>
  </si>
  <si>
    <t>Fuente: CIES con base en AMDA y UCAN. Tomado del documento agosto de 2016. Plan de desarrollo urbano de la Ciudad de Chihuahua, Visión 2040. Quinta Actualización.</t>
  </si>
  <si>
    <t>Fuente:</t>
  </si>
  <si>
    <t>km/L</t>
  </si>
  <si>
    <t>Petrol Prices</t>
  </si>
  <si>
    <t>USA</t>
  </si>
  <si>
    <t>MEX</t>
  </si>
  <si>
    <t>Ventas de autos nuevos en el estado de Chihuahua</t>
  </si>
  <si>
    <t>No. de vehículos nuevos en el estado de Chihuahua</t>
  </si>
  <si>
    <t>* Estimado haciendolo igual al del año anterior</t>
  </si>
  <si>
    <t>*</t>
  </si>
  <si>
    <t>https://www.amda.mx/category/ventas-ligeros-por-estados-general/</t>
  </si>
  <si>
    <t>Hoja: Flota vehicular Chih</t>
  </si>
  <si>
    <t>Celdas: C1:H17</t>
  </si>
  <si>
    <t>Fuente: Instituto Nacional de Estadística y Geografía, INEGI. Vehículos de Motor Registrados en Circulación 1980-2017, información anual, cifras definitivas 2017. Descargado el 2/2/2019 del sitio https://datos.gob.mx/busca/dataset/vehiculos-de-motor-registrados-en-circulacion</t>
  </si>
  <si>
    <t>Sumar si la columna 4 = 08 (Chihuahua) los valores de las columnas 6 a 8 para autos, 9 a 11 para camionetas y autobuses, 12 a 14 para camiones de carga, y 15 a 18 para motocicletas</t>
  </si>
  <si>
    <t>Tomado de:</t>
  </si>
  <si>
    <t>Archivo Regresion Multiple Autotransporte PIB Poblacion B.xlsm</t>
  </si>
  <si>
    <t>Ruta: M:\PROJECTS\PECC Chih</t>
  </si>
  <si>
    <t>Población a mitad del año en Chihuahua [1]</t>
  </si>
  <si>
    <t xml:space="preserve">Fuentes: </t>
  </si>
  <si>
    <t>[1] Consejo Nacional de Población. Indicadores Demográficos 1950 - 2015. Columna POM_MIT_AÑO. http://www.conapo.gob.mx/work/models/CONAPO/Datos_Abiertos/Proyecciones2018/ind_dem_proyecciones.csv consultado el 1/02/2019.</t>
  </si>
  <si>
    <t>Celdas: C30:G57</t>
  </si>
  <si>
    <t>Acumulado autos nuevos</t>
  </si>
  <si>
    <t>Tasa de motorización [2]</t>
  </si>
  <si>
    <t>Para dato del 2016 ver tabla siguiente</t>
  </si>
  <si>
    <t>No. de vehículos nuevos</t>
  </si>
  <si>
    <t>Regresión lineal</t>
  </si>
  <si>
    <t>slope</t>
  </si>
  <si>
    <t>constant</t>
  </si>
  <si>
    <t>coefficient</t>
  </si>
  <si>
    <t>Camionetas y autobuses</t>
  </si>
  <si>
    <t>Camiones de carga</t>
  </si>
  <si>
    <t>Motocicletas</t>
  </si>
  <si>
    <t>Total</t>
  </si>
  <si>
    <t>Número de vehículos en el estado de Chihuahua</t>
  </si>
  <si>
    <t>Tipo de combustible</t>
  </si>
  <si>
    <t>Factor de conversión (g CO2/l)</t>
  </si>
  <si>
    <t>Gasolina</t>
  </si>
  <si>
    <t>Diésel</t>
  </si>
  <si>
    <t>Gas natural comprimido</t>
  </si>
  <si>
    <t>MPG</t>
  </si>
  <si>
    <t>49 CFR Parts 523, 531, 533. et al.and 600
2017 and Later Model Year Light-Duty Vehicle Greenhouse Gas Emissions
and Corporate Average Fuel Economy Standards; Final Rule</t>
  </si>
  <si>
    <t>Acumulado N/R</t>
  </si>
  <si>
    <t>Razón N/R</t>
  </si>
  <si>
    <t>No. de vehículos [2]</t>
  </si>
  <si>
    <r>
      <t>Emisiones escenario base [2] 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e)</t>
    </r>
  </si>
  <si>
    <r>
      <t>Emisiones escenario de mitigación [2]
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e)</t>
    </r>
  </si>
  <si>
    <t>Número de autos nuevos, N [3]</t>
  </si>
  <si>
    <t>Rendimiento, R [4] (km/L)</t>
  </si>
  <si>
    <t>[2] Estimación realizada en este trabajo</t>
  </si>
  <si>
    <t>[3] De 2013 a 2016 ver cuadro X, de 2017 en adelante estimación realizada en este trabajo</t>
  </si>
  <si>
    <t>[4] El dato para 2016 se tomó de: "Costos de las contribuciones nacionalmente dterminadas de México" hecho público por el INECC y la SEMARNAT (2018). El dato para 2017 se tomó igual al de 2016 toda vez que no se ha modificado la NOM-163-SEMARNAT-ENER-SCFI-2013. Los datos de 2018 a 2025 se tomaron de los equivalentes ponderados para los promedios corporativos del rendimiento de combustible de: Code of Federal Regulations: ENVIRONMENTAL PROTECTION AGENCY - 40 CFR Parts 85, 86, and 600. DEPARTMENT OF TRANSPORTATION - National Highway Traffic Safety Administration 49 CFR Parts 523, 531, 533, 536, and 537. - 2017 and Later Model Year Light-Duty Vehicle Greenhouse Gas Emissions and Corporate Average Fuel Economy Standards. Final rule. p. 62641 Table I-3.</t>
  </si>
  <si>
    <t>Fuente de esta tabla:</t>
  </si>
  <si>
    <t>Rendimiento autos</t>
  </si>
  <si>
    <t>Hoja</t>
  </si>
  <si>
    <t>Libro</t>
  </si>
  <si>
    <t>este libro</t>
  </si>
  <si>
    <t>Celdas:</t>
  </si>
  <si>
    <t>B87:L127</t>
  </si>
  <si>
    <t>Emisiones escenario de mitigación</t>
  </si>
  <si>
    <t>Emisiones escenario base</t>
  </si>
  <si>
    <r>
      <t>Emisiones escenario base [2]
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</si>
</sst>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Helvetica"/>
    </font>
    <font>
      <b/>
      <sz val="7"/>
      <color rgb="FF000000"/>
      <name val="Helvetica"/>
    </font>
    <font>
      <sz val="9"/>
      <color rgb="FF000000"/>
      <name val="Helvetica"/>
    </font>
    <font>
      <vertAlign val="subscript"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1" applyNumberFormat="1" applyFont="1"/>
    <xf numFmtId="164" fontId="2" fillId="0" borderId="0" xfId="0" applyNumberFormat="1" applyFont="1" applyBorder="1"/>
    <xf numFmtId="164" fontId="0" fillId="0" borderId="0" xfId="0" applyNumberFormat="1"/>
    <xf numFmtId="43" fontId="0" fillId="0" borderId="0" xfId="0" applyNumberFormat="1"/>
    <xf numFmtId="164" fontId="0" fillId="0" borderId="0" xfId="1" applyNumberFormat="1" applyFont="1"/>
    <xf numFmtId="44" fontId="0" fillId="0" borderId="0" xfId="2" applyFont="1"/>
    <xf numFmtId="165" fontId="0" fillId="0" borderId="0" xfId="0" applyNumberFormat="1"/>
    <xf numFmtId="0" fontId="4" fillId="0" borderId="0" xfId="3"/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3" fontId="0" fillId="0" borderId="4" xfId="0" applyNumberFormat="1" applyBorder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3" fontId="6" fillId="0" borderId="0" xfId="4" applyNumberFormat="1" applyFont="1" applyFill="1" applyBorder="1" applyAlignment="1">
      <alignment horizontal="right" indent="1"/>
    </xf>
    <xf numFmtId="0" fontId="0" fillId="0" borderId="0" xfId="0" applyBorder="1"/>
    <xf numFmtId="0" fontId="0" fillId="0" borderId="5" xfId="0" applyBorder="1"/>
    <xf numFmtId="165" fontId="0" fillId="0" borderId="5" xfId="0" applyNumberFormat="1" applyBorder="1"/>
    <xf numFmtId="44" fontId="0" fillId="0" borderId="5" xfId="0" applyNumberFormat="1" applyBorder="1"/>
    <xf numFmtId="0" fontId="0" fillId="0" borderId="3" xfId="0" applyBorder="1" applyAlignment="1">
      <alignment horizontal="justify" vertical="center"/>
    </xf>
    <xf numFmtId="0" fontId="5" fillId="0" borderId="0" xfId="0" applyFont="1" applyBorder="1"/>
    <xf numFmtId="3" fontId="5" fillId="0" borderId="0" xfId="0" applyNumberFormat="1" applyFont="1"/>
    <xf numFmtId="3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right" vertical="center" wrapText="1"/>
    </xf>
    <xf numFmtId="0" fontId="0" fillId="3" borderId="0" xfId="0" applyFill="1"/>
    <xf numFmtId="0" fontId="7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Fill="1" applyBorder="1" applyAlignment="1">
      <alignment horizontal="justify" vertical="center"/>
    </xf>
    <xf numFmtId="166" fontId="0" fillId="0" borderId="5" xfId="0" applyNumberFormat="1" applyFill="1" applyBorder="1" applyAlignment="1">
      <alignment horizontal="right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vertical="top" wrapText="1"/>
    </xf>
    <xf numFmtId="0" fontId="5" fillId="5" borderId="0" xfId="0" applyFont="1" applyFill="1" applyAlignment="1">
      <alignment horizontal="center" vertical="top" wrapText="1"/>
    </xf>
    <xf numFmtId="0" fontId="5" fillId="5" borderId="0" xfId="0" applyFont="1" applyFill="1"/>
    <xf numFmtId="164" fontId="5" fillId="5" borderId="0" xfId="1" applyNumberFormat="1" applyFont="1" applyFill="1"/>
    <xf numFmtId="1" fontId="5" fillId="5" borderId="0" xfId="0" applyNumberFormat="1" applyFont="1" applyFill="1"/>
    <xf numFmtId="43" fontId="5" fillId="5" borderId="0" xfId="1" applyNumberFormat="1" applyFont="1" applyFill="1"/>
    <xf numFmtId="0" fontId="5" fillId="5" borderId="0" xfId="0" applyFont="1" applyFill="1" applyAlignment="1">
      <alignment horizontal="left" vertical="top"/>
    </xf>
    <xf numFmtId="0" fontId="0" fillId="5" borderId="0" xfId="0" applyFill="1"/>
    <xf numFmtId="164" fontId="0" fillId="5" borderId="0" xfId="0" applyNumberFormat="1" applyFill="1"/>
    <xf numFmtId="43" fontId="0" fillId="5" borderId="0" xfId="0" applyNumberFormat="1" applyFill="1"/>
    <xf numFmtId="0" fontId="5" fillId="5" borderId="5" xfId="0" applyFont="1" applyFill="1" applyBorder="1" applyAlignment="1">
      <alignment horizontal="center" vertical="top" wrapText="1"/>
    </xf>
    <xf numFmtId="164" fontId="5" fillId="5" borderId="5" xfId="1" applyNumberFormat="1" applyFont="1" applyFill="1" applyBorder="1"/>
    <xf numFmtId="43" fontId="5" fillId="5" borderId="5" xfId="1" applyNumberFormat="1" applyFont="1" applyFill="1" applyBorder="1"/>
    <xf numFmtId="0" fontId="5" fillId="5" borderId="0" xfId="0" applyFont="1" applyFill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vertical="top"/>
    </xf>
  </cellXfs>
  <cellStyles count="5">
    <cellStyle name="Hipervínculo" xfId="3" builtinId="8"/>
    <cellStyle name="Millares" xfId="1" builtinId="3"/>
    <cellStyle name="Moneda" xfId="2" builtinId="4"/>
    <cellStyle name="Normal" xfId="0" builtinId="0"/>
    <cellStyle name="Normal 2" xfId="4" xr:uid="{2B4873CA-BEA4-4E97-BF81-E77F81344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'Rendimiento autos'!$C$33</c:f>
              <c:strCache>
                <c:ptCount val="1"/>
                <c:pt idx="0">
                  <c:v>No. de vehículos nuevos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0117147856517936"/>
                  <c:y val="2.98275736366287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'Rendimiento autos'!$D$32:$J$32</c:f>
              <c:numCache>
                <c:formatCode>General</c:formatCode>
                <c:ptCount val="6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xVal>
          <c:yVal>
            <c:numRef>
              <c:f>'Rendimiento autos'!$D$33:$J$33</c:f>
              <c:numCache>
                <c:formatCode>#,##0</c:formatCode>
                <c:ptCount val="6"/>
                <c:pt idx="0">
                  <c:v>18071</c:v>
                </c:pt>
                <c:pt idx="1">
                  <c:v>27845</c:v>
                </c:pt>
                <c:pt idx="2">
                  <c:v>28898</c:v>
                </c:pt>
                <c:pt idx="3">
                  <c:v>28300</c:v>
                </c:pt>
                <c:pt idx="4">
                  <c:v>37202</c:v>
                </c:pt>
                <c:pt idx="5">
                  <c:v>48314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26-4676-9419-ED4DD9D2B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344488"/>
        <c:axId val="504338256"/>
      </c:scatterChart>
      <c:valAx>
        <c:axId val="504344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04338256"/>
        <c:crosses val="autoZero"/>
        <c:crossBetween val="midCat"/>
      </c:valAx>
      <c:valAx>
        <c:axId val="5043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04344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92913385826772"/>
          <c:y val="4.8888888888888891E-2"/>
          <c:w val="0.77673452980539592"/>
          <c:h val="0.7009847769028870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'Rendimiento autos'!$F$86</c:f>
              <c:strCache>
                <c:ptCount val="1"/>
                <c:pt idx="0">
                  <c:v>Emisiones escenario base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'Rendimiento autos'!$B$88:$B$113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'Rendimiento autos'!$F$88:$F$113</c:f>
              <c:numCache>
                <c:formatCode>_-* #,##0_-;\-* #,##0_-;_-* "-"??_-;_-@_-</c:formatCode>
                <c:ptCount val="18"/>
                <c:pt idx="0">
                  <c:v>6791.1406999999999</c:v>
                </c:pt>
                <c:pt idx="1">
                  <c:v>6467.2822999999999</c:v>
                </c:pt>
                <c:pt idx="2">
                  <c:v>6611.2760999999991</c:v>
                </c:pt>
                <c:pt idx="3">
                  <c:v>6941.3973999999998</c:v>
                </c:pt>
                <c:pt idx="4">
                  <c:v>6723.5298999999995</c:v>
                </c:pt>
                <c:pt idx="5">
                  <c:v>7103.8257067829163</c:v>
                </c:pt>
                <c:pt idx="6">
                  <c:v>7240.0549918030047</c:v>
                </c:pt>
                <c:pt idx="7">
                  <c:v>7376.9105409872627</c:v>
                </c:pt>
                <c:pt idx="8">
                  <c:v>7514.3417755826258</c:v>
                </c:pt>
                <c:pt idx="9">
                  <c:v>7652.2591762351694</c:v>
                </c:pt>
                <c:pt idx="10">
                  <c:v>7790.5943337713625</c:v>
                </c:pt>
                <c:pt idx="11">
                  <c:v>7929.2986556769929</c:v>
                </c:pt>
                <c:pt idx="12">
                  <c:v>8068.2173731238572</c:v>
                </c:pt>
                <c:pt idx="13">
                  <c:v>8207.2940751695969</c:v>
                </c:pt>
                <c:pt idx="14">
                  <c:v>8346.4353015132037</c:v>
                </c:pt>
                <c:pt idx="15">
                  <c:v>8485.5418469805263</c:v>
                </c:pt>
                <c:pt idx="16">
                  <c:v>8624.5482402206108</c:v>
                </c:pt>
                <c:pt idx="17">
                  <c:v>8763.3024333020294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61-4739-828F-4A2AAE9A943E}"/>
            </c:ext>
          </c:extLst>
        </c:ser>
        <c:ser>
          <c:idx val="1"/>
          <c:order val="1"/>
          <c:tx>
            <c:strRef>
              <c:f>'Rendimiento autos'!$L$86</c:f>
              <c:strCache>
                <c:ptCount val="1"/>
                <c:pt idx="0">
                  <c:v>Emisiones escenario de mitigación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'Rendimiento autos'!$B$88:$B$113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'Rendimiento autos'!$L$88:$L$113</c:f>
              <c:numCache>
                <c:formatCode>_-* #,##0_-;\-* #,##0_-;_-* "-"??_-;_-@_-</c:formatCode>
                <c:ptCount val="18"/>
                <c:pt idx="0">
                  <c:v>6791.1406999999999</c:v>
                </c:pt>
                <c:pt idx="1">
                  <c:v>6467.2822999999999</c:v>
                </c:pt>
                <c:pt idx="2">
                  <c:v>6611.2760999999991</c:v>
                </c:pt>
                <c:pt idx="3">
                  <c:v>6941.3973999999998</c:v>
                </c:pt>
                <c:pt idx="4">
                  <c:v>6723.5298999999995</c:v>
                </c:pt>
                <c:pt idx="5">
                  <c:v>7083.0648947274312</c:v>
                </c:pt>
                <c:pt idx="6">
                  <c:v>7190.0766247841757</c:v>
                </c:pt>
                <c:pt idx="7">
                  <c:v>7288.5122835099583</c:v>
                </c:pt>
                <c:pt idx="8">
                  <c:v>7376.6805330549905</c:v>
                </c:pt>
                <c:pt idx="9">
                  <c:v>7453.5108027764463</c:v>
                </c:pt>
                <c:pt idx="10">
                  <c:v>7518.5461763670119</c:v>
                </c:pt>
                <c:pt idx="11">
                  <c:v>7571.422773835613</c:v>
                </c:pt>
                <c:pt idx="12">
                  <c:v>7611.7302448206428</c:v>
                </c:pt>
                <c:pt idx="13">
                  <c:v>7648.8896576554853</c:v>
                </c:pt>
                <c:pt idx="14">
                  <c:v>7682.8099456830714</c:v>
                </c:pt>
                <c:pt idx="15">
                  <c:v>7713.3911509999616</c:v>
                </c:pt>
                <c:pt idx="16">
                  <c:v>7740.5664804208354</c:v>
                </c:pt>
                <c:pt idx="17">
                  <c:v>7764.175316322151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61-4739-828F-4A2AAE9A9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891808"/>
        <c:axId val="398238864"/>
      </c:scatterChart>
      <c:valAx>
        <c:axId val="307891808"/>
        <c:scaling>
          <c:orientation val="minMax"/>
          <c:max val="2030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layout>
            <c:manualLayout>
              <c:xMode val="edge"/>
              <c:yMode val="edge"/>
              <c:x val="0.53649145208200322"/>
              <c:y val="0.81297707786526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8238864"/>
        <c:crosses val="autoZero"/>
        <c:crossBetween val="midCat"/>
      </c:valAx>
      <c:valAx>
        <c:axId val="398238864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7891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36</xdr:row>
      <xdr:rowOff>22860</xdr:rowOff>
    </xdr:from>
    <xdr:to>
      <xdr:col>10</xdr:col>
      <xdr:colOff>647700</xdr:colOff>
      <xdr:row>48</xdr:row>
      <xdr:rowOff>156210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35FA31-2478-4C5E-AF0E-4E32740FA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123</xdr:row>
      <xdr:rowOff>0</xdr:rowOff>
    </xdr:from>
    <xdr:to>
      <xdr:col>13</xdr:col>
      <xdr:colOff>533400</xdr:colOff>
      <xdr:row>138</xdr:row>
      <xdr:rowOff>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8C7B7043-AE56-47D6-A4F5-49662AD0C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tor1.com/features/228496/most-fuel-efficient-cars/3897057/" TargetMode="External"/><Relationship Id="rId1" Type="http://schemas.openxmlformats.org/officeDocument/2006/relationships/hyperlink" Target="https://www.globalpetrolprices.com/gasoline_price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F48C-7155-4F38-986A-F48D7928A6B4}">
  <dimension ref="D3:K14"/>
  <sheetViews>
    <sheetView workbookViewId="0">
      <selection activeCell="C2" sqref="C2:K15"/>
    </sheetView>
  </sheetViews>
  <sheetFormatPr baseColWidth="10" defaultColWidth="9.140625" defaultRowHeight="15" x14ac:dyDescent="0.25"/>
  <cols>
    <col min="4" max="6" width="12.7109375" customWidth="1"/>
    <col min="10" max="10" width="16.28515625" bestFit="1" customWidth="1"/>
    <col min="11" max="11" width="11.7109375" customWidth="1"/>
  </cols>
  <sheetData>
    <row r="3" spans="4:11" x14ac:dyDescent="0.25">
      <c r="D3" s="1" t="s">
        <v>0</v>
      </c>
      <c r="E3" s="2" t="s">
        <v>1</v>
      </c>
      <c r="F3">
        <v>3.7</v>
      </c>
      <c r="G3" t="s">
        <v>2</v>
      </c>
      <c r="J3" s="7">
        <v>300000</v>
      </c>
      <c r="K3" t="s">
        <v>7</v>
      </c>
    </row>
    <row r="4" spans="4:11" x14ac:dyDescent="0.25">
      <c r="D4" s="3">
        <v>4432</v>
      </c>
      <c r="E4" s="4"/>
      <c r="J4" s="7">
        <v>234000000</v>
      </c>
      <c r="K4" t="s">
        <v>8</v>
      </c>
    </row>
    <row r="5" spans="4:11" x14ac:dyDescent="0.25">
      <c r="D5" s="3">
        <v>3277</v>
      </c>
      <c r="E5" s="4"/>
      <c r="J5" s="7">
        <f>20*J4</f>
        <v>4680000000</v>
      </c>
      <c r="K5" t="s">
        <v>9</v>
      </c>
    </row>
    <row r="6" spans="4:11" x14ac:dyDescent="0.25">
      <c r="D6" s="3">
        <v>3274</v>
      </c>
      <c r="E6" s="4"/>
      <c r="J6" s="7">
        <f>J5/J3</f>
        <v>15600</v>
      </c>
      <c r="K6" t="s">
        <v>10</v>
      </c>
    </row>
    <row r="7" spans="4:11" x14ac:dyDescent="0.25">
      <c r="D7" s="3">
        <v>2084</v>
      </c>
      <c r="E7" s="4"/>
      <c r="J7" s="7">
        <v>401500000</v>
      </c>
    </row>
    <row r="8" spans="4:11" x14ac:dyDescent="0.25">
      <c r="D8" s="3">
        <f>SUM(D4:D7)</f>
        <v>13067</v>
      </c>
      <c r="E8" s="4">
        <f>1000*D8</f>
        <v>13067000</v>
      </c>
      <c r="F8" s="5">
        <f>E8*F3</f>
        <v>48347900</v>
      </c>
      <c r="G8" t="s">
        <v>3</v>
      </c>
      <c r="J8" s="7">
        <f>J4-J7</f>
        <v>-167500000</v>
      </c>
    </row>
    <row r="9" spans="4:11" x14ac:dyDescent="0.25">
      <c r="J9" s="7">
        <v>1700000</v>
      </c>
      <c r="K9" t="s">
        <v>11</v>
      </c>
    </row>
    <row r="10" spans="4:11" x14ac:dyDescent="0.25">
      <c r="F10">
        <v>1000</v>
      </c>
      <c r="G10" t="s">
        <v>4</v>
      </c>
      <c r="J10" s="7">
        <f>J8/J9</f>
        <v>-98.529411764705884</v>
      </c>
    </row>
    <row r="11" spans="4:11" x14ac:dyDescent="0.25">
      <c r="J11" s="7"/>
    </row>
    <row r="12" spans="4:11" x14ac:dyDescent="0.25">
      <c r="F12" s="5">
        <f>F8/F10</f>
        <v>48347.9</v>
      </c>
      <c r="G12" t="s">
        <v>5</v>
      </c>
      <c r="J12" s="7"/>
    </row>
    <row r="13" spans="4:11" x14ac:dyDescent="0.25">
      <c r="F13">
        <v>730</v>
      </c>
      <c r="G13" t="s">
        <v>6</v>
      </c>
      <c r="J13" s="7"/>
    </row>
    <row r="14" spans="4:11" x14ac:dyDescent="0.25">
      <c r="F14" s="6">
        <f>F12/F13</f>
        <v>66.23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B836-8725-40F9-BF7C-65EF55840B4B}">
  <dimension ref="B1:P132"/>
  <sheetViews>
    <sheetView topLeftCell="A69" workbookViewId="0">
      <selection activeCell="B72" sqref="B72:G72"/>
    </sheetView>
  </sheetViews>
  <sheetFormatPr baseColWidth="10" defaultColWidth="9.140625" defaultRowHeight="15" x14ac:dyDescent="0.25"/>
  <cols>
    <col min="3" max="4" width="11.42578125" customWidth="1"/>
    <col min="5" max="5" width="12.5703125" hidden="1" customWidth="1"/>
    <col min="6" max="11" width="11.85546875" customWidth="1"/>
    <col min="12" max="12" width="14.7109375" customWidth="1"/>
  </cols>
  <sheetData>
    <row r="1" spans="3:16" x14ac:dyDescent="0.25">
      <c r="E1" s="52" t="s">
        <v>14</v>
      </c>
      <c r="F1" s="52"/>
      <c r="G1" s="52"/>
    </row>
    <row r="2" spans="3:16" x14ac:dyDescent="0.25">
      <c r="C2" t="s">
        <v>19</v>
      </c>
      <c r="D2" t="s">
        <v>18</v>
      </c>
      <c r="E2" t="s">
        <v>15</v>
      </c>
      <c r="F2" t="s">
        <v>16</v>
      </c>
      <c r="G2" t="s">
        <v>17</v>
      </c>
      <c r="H2" t="s">
        <v>24</v>
      </c>
      <c r="I2" t="s">
        <v>22</v>
      </c>
      <c r="J2" t="s">
        <v>23</v>
      </c>
      <c r="K2" t="s">
        <v>25</v>
      </c>
      <c r="M2">
        <v>32</v>
      </c>
      <c r="N2" t="s">
        <v>14</v>
      </c>
      <c r="O2">
        <f>0.425144*M2</f>
        <v>13.604608000000001</v>
      </c>
      <c r="P2" t="s">
        <v>62</v>
      </c>
    </row>
    <row r="3" spans="3:16" x14ac:dyDescent="0.25">
      <c r="C3" t="s">
        <v>12</v>
      </c>
      <c r="D3" t="s">
        <v>13</v>
      </c>
      <c r="E3">
        <v>31</v>
      </c>
      <c r="F3">
        <v>41</v>
      </c>
      <c r="G3">
        <v>35</v>
      </c>
      <c r="H3" s="9">
        <v>2</v>
      </c>
      <c r="I3">
        <v>147</v>
      </c>
      <c r="J3" s="8">
        <v>1050</v>
      </c>
    </row>
    <row r="4" spans="3:16" x14ac:dyDescent="0.25">
      <c r="C4" t="s">
        <v>20</v>
      </c>
      <c r="D4" t="s">
        <v>21</v>
      </c>
      <c r="E4">
        <v>31</v>
      </c>
      <c r="F4">
        <v>42</v>
      </c>
      <c r="G4">
        <v>35</v>
      </c>
      <c r="H4" s="9">
        <v>2</v>
      </c>
      <c r="I4">
        <v>180</v>
      </c>
      <c r="J4" s="8">
        <v>1300</v>
      </c>
      <c r="K4" t="s">
        <v>26</v>
      </c>
    </row>
    <row r="5" spans="3:16" x14ac:dyDescent="0.25">
      <c r="C5" t="s">
        <v>27</v>
      </c>
      <c r="D5" t="s">
        <v>28</v>
      </c>
      <c r="E5">
        <v>32</v>
      </c>
      <c r="F5">
        <v>40</v>
      </c>
      <c r="G5">
        <v>35</v>
      </c>
      <c r="H5" s="9">
        <v>1.5</v>
      </c>
      <c r="J5" s="8">
        <v>1050</v>
      </c>
    </row>
    <row r="6" spans="3:16" x14ac:dyDescent="0.25">
      <c r="C6" t="s">
        <v>29</v>
      </c>
      <c r="D6" t="s">
        <v>30</v>
      </c>
      <c r="E6">
        <v>32</v>
      </c>
      <c r="F6">
        <v>40</v>
      </c>
      <c r="G6">
        <v>35</v>
      </c>
      <c r="H6" s="9">
        <v>1.5</v>
      </c>
      <c r="I6">
        <v>106</v>
      </c>
      <c r="J6" s="8">
        <v>1050</v>
      </c>
    </row>
    <row r="7" spans="3:16" x14ac:dyDescent="0.25">
      <c r="C7" t="s">
        <v>31</v>
      </c>
      <c r="D7" t="s">
        <v>32</v>
      </c>
      <c r="E7">
        <v>33</v>
      </c>
      <c r="F7">
        <v>40</v>
      </c>
      <c r="G7">
        <v>36</v>
      </c>
      <c r="H7" s="9">
        <v>1.5</v>
      </c>
      <c r="J7" s="8">
        <v>1050</v>
      </c>
    </row>
    <row r="8" spans="3:16" x14ac:dyDescent="0.25">
      <c r="C8" t="s">
        <v>20</v>
      </c>
      <c r="D8" t="s">
        <v>33</v>
      </c>
      <c r="E8">
        <v>32</v>
      </c>
      <c r="F8">
        <v>42</v>
      </c>
      <c r="G8">
        <v>36</v>
      </c>
      <c r="H8" s="9">
        <v>2</v>
      </c>
      <c r="I8">
        <v>180</v>
      </c>
      <c r="J8" s="8">
        <v>1300</v>
      </c>
    </row>
    <row r="9" spans="3:16" x14ac:dyDescent="0.25">
      <c r="C9" t="s">
        <v>31</v>
      </c>
      <c r="D9" t="s">
        <v>34</v>
      </c>
      <c r="E9">
        <v>32</v>
      </c>
      <c r="F9">
        <v>42</v>
      </c>
      <c r="G9">
        <v>36</v>
      </c>
      <c r="H9" s="9">
        <v>1.5</v>
      </c>
      <c r="J9" s="8">
        <v>1050</v>
      </c>
    </row>
    <row r="10" spans="3:16" x14ac:dyDescent="0.25">
      <c r="C10" t="s">
        <v>29</v>
      </c>
      <c r="D10" t="s">
        <v>35</v>
      </c>
      <c r="E10">
        <v>32</v>
      </c>
      <c r="F10">
        <v>42</v>
      </c>
      <c r="G10">
        <v>36</v>
      </c>
      <c r="H10" s="9">
        <v>2</v>
      </c>
      <c r="I10">
        <v>168</v>
      </c>
      <c r="J10" s="8">
        <v>1050</v>
      </c>
    </row>
    <row r="11" spans="3:16" x14ac:dyDescent="0.25">
      <c r="C11" t="s">
        <v>36</v>
      </c>
      <c r="D11" t="s">
        <v>37</v>
      </c>
      <c r="E11">
        <v>31</v>
      </c>
      <c r="F11">
        <v>48</v>
      </c>
      <c r="G11">
        <v>37</v>
      </c>
      <c r="H11" s="9">
        <v>1.6</v>
      </c>
      <c r="I11">
        <v>137</v>
      </c>
      <c r="J11" s="8">
        <v>1250</v>
      </c>
      <c r="M11">
        <v>20</v>
      </c>
      <c r="N11" t="s">
        <v>42</v>
      </c>
    </row>
    <row r="12" spans="3:16" x14ac:dyDescent="0.25">
      <c r="C12" t="s">
        <v>38</v>
      </c>
      <c r="D12" t="s">
        <v>39</v>
      </c>
      <c r="E12">
        <v>36</v>
      </c>
      <c r="F12">
        <v>43</v>
      </c>
      <c r="G12">
        <v>39</v>
      </c>
      <c r="H12" s="9">
        <v>1.3</v>
      </c>
      <c r="I12">
        <v>78</v>
      </c>
      <c r="J12" s="8">
        <v>950</v>
      </c>
    </row>
    <row r="13" spans="3:16" x14ac:dyDescent="0.25">
      <c r="C13" t="s">
        <v>57</v>
      </c>
      <c r="D13" s="10" t="s">
        <v>58</v>
      </c>
      <c r="J13" s="8"/>
      <c r="M13" t="s">
        <v>63</v>
      </c>
    </row>
    <row r="14" spans="3:16" x14ac:dyDescent="0.25">
      <c r="C14" t="s">
        <v>59</v>
      </c>
      <c r="D14" s="10"/>
      <c r="J14" s="8"/>
      <c r="L14" t="s">
        <v>64</v>
      </c>
      <c r="M14">
        <v>0.79</v>
      </c>
      <c r="N14" t="s">
        <v>41</v>
      </c>
    </row>
    <row r="15" spans="3:16" x14ac:dyDescent="0.25">
      <c r="D15" s="10"/>
      <c r="J15" s="8"/>
      <c r="L15" t="s">
        <v>65</v>
      </c>
      <c r="M15">
        <v>1.01</v>
      </c>
      <c r="N15" t="s">
        <v>41</v>
      </c>
    </row>
    <row r="16" spans="3:16" x14ac:dyDescent="0.25">
      <c r="D16" s="10"/>
      <c r="J16" s="8"/>
      <c r="M16" s="10" t="s">
        <v>40</v>
      </c>
    </row>
    <row r="17" spans="3:11" x14ac:dyDescent="0.25">
      <c r="C17" s="18"/>
      <c r="D17" s="18"/>
      <c r="E17" s="51" t="s">
        <v>62</v>
      </c>
      <c r="F17" s="51"/>
      <c r="G17" s="51"/>
      <c r="H17" s="18"/>
      <c r="I17" s="18"/>
      <c r="J17" s="18"/>
    </row>
    <row r="18" spans="3:11" x14ac:dyDescent="0.25">
      <c r="C18" s="18" t="s">
        <v>19</v>
      </c>
      <c r="D18" s="18" t="s">
        <v>18</v>
      </c>
      <c r="E18" s="18" t="s">
        <v>15</v>
      </c>
      <c r="F18" s="18" t="s">
        <v>16</v>
      </c>
      <c r="G18" s="18" t="s">
        <v>17</v>
      </c>
      <c r="H18" s="18" t="s">
        <v>24</v>
      </c>
      <c r="I18" s="18" t="s">
        <v>22</v>
      </c>
      <c r="J18" s="18" t="s">
        <v>23</v>
      </c>
    </row>
    <row r="19" spans="3:11" x14ac:dyDescent="0.25">
      <c r="C19" s="18" t="s">
        <v>12</v>
      </c>
      <c r="D19" s="18" t="s">
        <v>13</v>
      </c>
      <c r="E19" s="19">
        <f>0.425144*E3</f>
        <v>13.179464000000001</v>
      </c>
      <c r="F19" s="19">
        <f t="shared" ref="F19:G19" si="0">0.425144*F3</f>
        <v>17.430904000000002</v>
      </c>
      <c r="G19" s="19">
        <f t="shared" si="0"/>
        <v>14.880040000000001</v>
      </c>
      <c r="H19" s="19">
        <f>H3</f>
        <v>2</v>
      </c>
      <c r="I19" s="19">
        <f>I3</f>
        <v>147</v>
      </c>
      <c r="J19" s="20">
        <f t="shared" ref="J19:J28" si="1">J3/$M$14*$M$15*$M$11</f>
        <v>26848.101265822785</v>
      </c>
    </row>
    <row r="20" spans="3:11" x14ac:dyDescent="0.25">
      <c r="C20" s="18" t="s">
        <v>20</v>
      </c>
      <c r="D20" s="18" t="s">
        <v>21</v>
      </c>
      <c r="E20" s="19">
        <f t="shared" ref="E20:G20" si="2">0.425144*E4</f>
        <v>13.179464000000001</v>
      </c>
      <c r="F20" s="19">
        <f t="shared" si="2"/>
        <v>17.856048000000001</v>
      </c>
      <c r="G20" s="19">
        <f t="shared" si="2"/>
        <v>14.880040000000001</v>
      </c>
      <c r="H20" s="19">
        <f t="shared" ref="H20:I20" si="3">H4</f>
        <v>2</v>
      </c>
      <c r="I20" s="19">
        <f t="shared" si="3"/>
        <v>180</v>
      </c>
      <c r="J20" s="20">
        <f t="shared" si="1"/>
        <v>33240.506329113923</v>
      </c>
    </row>
    <row r="21" spans="3:11" x14ac:dyDescent="0.25">
      <c r="C21" s="18" t="s">
        <v>27</v>
      </c>
      <c r="D21" s="18" t="s">
        <v>28</v>
      </c>
      <c r="E21" s="19">
        <f t="shared" ref="E21:G21" si="4">0.425144*E5</f>
        <v>13.604608000000001</v>
      </c>
      <c r="F21" s="19">
        <f t="shared" si="4"/>
        <v>17.005760000000002</v>
      </c>
      <c r="G21" s="19">
        <f t="shared" si="4"/>
        <v>14.880040000000001</v>
      </c>
      <c r="H21" s="19">
        <f t="shared" ref="H21:I21" si="5">H5</f>
        <v>1.5</v>
      </c>
      <c r="I21" s="19">
        <f t="shared" si="5"/>
        <v>0</v>
      </c>
      <c r="J21" s="20">
        <f t="shared" si="1"/>
        <v>26848.101265822785</v>
      </c>
    </row>
    <row r="22" spans="3:11" x14ac:dyDescent="0.25">
      <c r="C22" s="18" t="s">
        <v>29</v>
      </c>
      <c r="D22" s="18" t="s">
        <v>30</v>
      </c>
      <c r="E22" s="19">
        <f t="shared" ref="E22:G22" si="6">0.425144*E6</f>
        <v>13.604608000000001</v>
      </c>
      <c r="F22" s="19">
        <f t="shared" si="6"/>
        <v>17.005760000000002</v>
      </c>
      <c r="G22" s="19">
        <f t="shared" si="6"/>
        <v>14.880040000000001</v>
      </c>
      <c r="H22" s="19">
        <f t="shared" ref="H22:I22" si="7">H6</f>
        <v>1.5</v>
      </c>
      <c r="I22" s="19">
        <f t="shared" si="7"/>
        <v>106</v>
      </c>
      <c r="J22" s="20">
        <f t="shared" si="1"/>
        <v>26848.101265822785</v>
      </c>
    </row>
    <row r="23" spans="3:11" x14ac:dyDescent="0.25">
      <c r="C23" s="18" t="s">
        <v>31</v>
      </c>
      <c r="D23" s="18" t="s">
        <v>32</v>
      </c>
      <c r="E23" s="19">
        <f t="shared" ref="E23:G23" si="8">0.425144*E7</f>
        <v>14.029752</v>
      </c>
      <c r="F23" s="19">
        <f t="shared" si="8"/>
        <v>17.005760000000002</v>
      </c>
      <c r="G23" s="19">
        <f t="shared" si="8"/>
        <v>15.305184000000001</v>
      </c>
      <c r="H23" s="19">
        <f t="shared" ref="H23:I23" si="9">H7</f>
        <v>1.5</v>
      </c>
      <c r="I23" s="19">
        <f t="shared" si="9"/>
        <v>0</v>
      </c>
      <c r="J23" s="20">
        <f t="shared" si="1"/>
        <v>26848.101265822785</v>
      </c>
    </row>
    <row r="24" spans="3:11" x14ac:dyDescent="0.25">
      <c r="C24" s="18" t="s">
        <v>20</v>
      </c>
      <c r="D24" s="18" t="s">
        <v>33</v>
      </c>
      <c r="E24" s="19">
        <f t="shared" ref="E24:G24" si="10">0.425144*E8</f>
        <v>13.604608000000001</v>
      </c>
      <c r="F24" s="19">
        <f t="shared" si="10"/>
        <v>17.856048000000001</v>
      </c>
      <c r="G24" s="19">
        <f t="shared" si="10"/>
        <v>15.305184000000001</v>
      </c>
      <c r="H24" s="19">
        <f t="shared" ref="H24:I24" si="11">H8</f>
        <v>2</v>
      </c>
      <c r="I24" s="19">
        <f t="shared" si="11"/>
        <v>180</v>
      </c>
      <c r="J24" s="20">
        <f t="shared" si="1"/>
        <v>33240.506329113923</v>
      </c>
    </row>
    <row r="25" spans="3:11" x14ac:dyDescent="0.25">
      <c r="C25" s="18" t="s">
        <v>31</v>
      </c>
      <c r="D25" s="18" t="s">
        <v>34</v>
      </c>
      <c r="E25" s="19">
        <f t="shared" ref="E25:G25" si="12">0.425144*E9</f>
        <v>13.604608000000001</v>
      </c>
      <c r="F25" s="19">
        <f t="shared" si="12"/>
        <v>17.856048000000001</v>
      </c>
      <c r="G25" s="19">
        <f t="shared" si="12"/>
        <v>15.305184000000001</v>
      </c>
      <c r="H25" s="19">
        <f t="shared" ref="H25:I25" si="13">H9</f>
        <v>1.5</v>
      </c>
      <c r="I25" s="19">
        <f t="shared" si="13"/>
        <v>0</v>
      </c>
      <c r="J25" s="20">
        <f t="shared" si="1"/>
        <v>26848.101265822785</v>
      </c>
    </row>
    <row r="26" spans="3:11" x14ac:dyDescent="0.25">
      <c r="C26" s="18" t="s">
        <v>29</v>
      </c>
      <c r="D26" s="18" t="s">
        <v>35</v>
      </c>
      <c r="E26" s="19">
        <f t="shared" ref="E26:G26" si="14">0.425144*E10</f>
        <v>13.604608000000001</v>
      </c>
      <c r="F26" s="19">
        <f t="shared" si="14"/>
        <v>17.856048000000001</v>
      </c>
      <c r="G26" s="19">
        <f t="shared" si="14"/>
        <v>15.305184000000001</v>
      </c>
      <c r="H26" s="19">
        <f t="shared" ref="H26:I26" si="15">H10</f>
        <v>2</v>
      </c>
      <c r="I26" s="19">
        <f t="shared" si="15"/>
        <v>168</v>
      </c>
      <c r="J26" s="20">
        <f t="shared" si="1"/>
        <v>26848.101265822785</v>
      </c>
    </row>
    <row r="27" spans="3:11" x14ac:dyDescent="0.25">
      <c r="C27" s="18" t="s">
        <v>36</v>
      </c>
      <c r="D27" s="18" t="s">
        <v>37</v>
      </c>
      <c r="E27" s="19">
        <f t="shared" ref="E27:G27" si="16">0.425144*E11</f>
        <v>13.179464000000001</v>
      </c>
      <c r="F27" s="19">
        <f t="shared" si="16"/>
        <v>20.406912000000002</v>
      </c>
      <c r="G27" s="19">
        <f t="shared" si="16"/>
        <v>15.730328</v>
      </c>
      <c r="H27" s="19">
        <f t="shared" ref="H27:I27" si="17">H11</f>
        <v>1.6</v>
      </c>
      <c r="I27" s="19">
        <f t="shared" si="17"/>
        <v>137</v>
      </c>
      <c r="J27" s="20">
        <f t="shared" si="1"/>
        <v>31962.025316455696</v>
      </c>
    </row>
    <row r="28" spans="3:11" x14ac:dyDescent="0.25">
      <c r="C28" s="18" t="s">
        <v>38</v>
      </c>
      <c r="D28" s="18" t="s">
        <v>39</v>
      </c>
      <c r="E28" s="19">
        <f t="shared" ref="E28:G28" si="18">0.425144*E12</f>
        <v>15.305184000000001</v>
      </c>
      <c r="F28" s="19">
        <f t="shared" si="18"/>
        <v>18.281192000000001</v>
      </c>
      <c r="G28" s="19">
        <f t="shared" si="18"/>
        <v>16.580615999999999</v>
      </c>
      <c r="H28" s="19">
        <f t="shared" ref="H28:I28" si="19">H12</f>
        <v>1.3</v>
      </c>
      <c r="I28" s="19">
        <f t="shared" si="19"/>
        <v>78</v>
      </c>
      <c r="J28" s="20">
        <f t="shared" si="1"/>
        <v>24291.139240506327</v>
      </c>
    </row>
    <row r="31" spans="3:11" ht="15.75" thickBot="1" x14ac:dyDescent="0.3">
      <c r="C31" t="s">
        <v>66</v>
      </c>
    </row>
    <row r="32" spans="3:11" ht="15.75" thickBot="1" x14ac:dyDescent="0.3">
      <c r="C32" s="11" t="s">
        <v>43</v>
      </c>
      <c r="D32" s="12">
        <v>2010</v>
      </c>
      <c r="E32" s="12">
        <v>2011</v>
      </c>
      <c r="F32" s="12">
        <v>2012</v>
      </c>
      <c r="G32" s="12">
        <v>2013</v>
      </c>
      <c r="H32" s="12">
        <v>2014</v>
      </c>
      <c r="I32" s="12">
        <v>2015</v>
      </c>
      <c r="J32" s="12">
        <v>2016</v>
      </c>
      <c r="K32" s="12"/>
    </row>
    <row r="33" spans="2:14" ht="45.75" thickBot="1" x14ac:dyDescent="0.3">
      <c r="C33" s="21" t="s">
        <v>85</v>
      </c>
      <c r="D33" s="26">
        <v>18071</v>
      </c>
      <c r="E33" s="26">
        <v>22746</v>
      </c>
      <c r="F33" s="26">
        <v>27845</v>
      </c>
      <c r="G33" s="26">
        <v>28898</v>
      </c>
      <c r="H33" s="26">
        <v>28300</v>
      </c>
      <c r="I33" s="26">
        <v>37202</v>
      </c>
      <c r="J33" s="26">
        <f>C51</f>
        <v>48314</v>
      </c>
      <c r="K33" s="13"/>
    </row>
    <row r="34" spans="2:14" x14ac:dyDescent="0.25">
      <c r="C34" t="s">
        <v>60</v>
      </c>
    </row>
    <row r="35" spans="2:14" x14ac:dyDescent="0.25">
      <c r="C35" t="s">
        <v>84</v>
      </c>
    </row>
    <row r="37" spans="2:14" x14ac:dyDescent="0.25">
      <c r="B37" t="s">
        <v>67</v>
      </c>
    </row>
    <row r="38" spans="2:14" x14ac:dyDescent="0.25">
      <c r="C38">
        <v>2016</v>
      </c>
      <c r="D38">
        <v>2017</v>
      </c>
      <c r="M38" t="s">
        <v>86</v>
      </c>
    </row>
    <row r="39" spans="2:14" x14ac:dyDescent="0.25">
      <c r="B39" t="s">
        <v>44</v>
      </c>
      <c r="C39">
        <v>3522</v>
      </c>
      <c r="D39">
        <v>4160</v>
      </c>
      <c r="M39" t="s">
        <v>87</v>
      </c>
      <c r="N39" s="27">
        <f>INDEX(LINEST($D$33:$J$33,$D$32:$J$32,TRUE,FALSE),1)</f>
        <v>4289.1428571428569</v>
      </c>
    </row>
    <row r="40" spans="2:14" x14ac:dyDescent="0.25">
      <c r="B40" t="s">
        <v>45</v>
      </c>
      <c r="C40">
        <v>3510</v>
      </c>
      <c r="D40">
        <v>3721</v>
      </c>
      <c r="M40" t="s">
        <v>88</v>
      </c>
      <c r="N40" s="27">
        <f>INDEX(LINEST($D$33:$J$33,$D$32:$J$32,TRUE,FALSE),2)</f>
        <v>-8603848</v>
      </c>
    </row>
    <row r="41" spans="2:14" x14ac:dyDescent="0.25">
      <c r="B41" t="s">
        <v>46</v>
      </c>
      <c r="C41">
        <v>3519</v>
      </c>
      <c r="D41">
        <v>4305</v>
      </c>
      <c r="M41" t="s">
        <v>89</v>
      </c>
      <c r="N41" s="27">
        <f>INDEX(LINEST($D$33:$J$33,$D$32:$J$32,TRUE,TRUE),3)</f>
        <v>0.87207427576387386</v>
      </c>
    </row>
    <row r="42" spans="2:14" x14ac:dyDescent="0.25">
      <c r="B42" t="s">
        <v>47</v>
      </c>
      <c r="C42">
        <v>3478</v>
      </c>
      <c r="D42">
        <f>C42</f>
        <v>3478</v>
      </c>
      <c r="E42" t="s">
        <v>69</v>
      </c>
    </row>
    <row r="43" spans="2:14" x14ac:dyDescent="0.25">
      <c r="B43" t="s">
        <v>48</v>
      </c>
      <c r="C43">
        <v>3573</v>
      </c>
      <c r="D43">
        <v>3804</v>
      </c>
    </row>
    <row r="44" spans="2:14" x14ac:dyDescent="0.25">
      <c r="B44" t="s">
        <v>49</v>
      </c>
      <c r="C44">
        <v>3850</v>
      </c>
      <c r="D44">
        <v>3879</v>
      </c>
    </row>
    <row r="45" spans="2:14" x14ac:dyDescent="0.25">
      <c r="B45" t="s">
        <v>50</v>
      </c>
      <c r="C45">
        <v>3932</v>
      </c>
      <c r="D45">
        <v>3431</v>
      </c>
    </row>
    <row r="46" spans="2:14" x14ac:dyDescent="0.25">
      <c r="B46" t="s">
        <v>51</v>
      </c>
      <c r="C46">
        <v>3773</v>
      </c>
      <c r="D46">
        <v>3718</v>
      </c>
    </row>
    <row r="47" spans="2:14" x14ac:dyDescent="0.25">
      <c r="B47" t="s">
        <v>52</v>
      </c>
      <c r="C47">
        <v>3849</v>
      </c>
      <c r="D47">
        <f>C47</f>
        <v>3849</v>
      </c>
      <c r="E47" t="s">
        <v>69</v>
      </c>
    </row>
    <row r="48" spans="2:14" x14ac:dyDescent="0.25">
      <c r="B48" t="s">
        <v>53</v>
      </c>
      <c r="C48">
        <v>4259</v>
      </c>
      <c r="D48">
        <f>C48</f>
        <v>4259</v>
      </c>
      <c r="E48" t="s">
        <v>69</v>
      </c>
    </row>
    <row r="49" spans="2:7" x14ac:dyDescent="0.25">
      <c r="B49" t="s">
        <v>54</v>
      </c>
      <c r="C49">
        <v>4510</v>
      </c>
      <c r="D49">
        <f>C49</f>
        <v>4510</v>
      </c>
      <c r="E49" t="s">
        <v>69</v>
      </c>
    </row>
    <row r="50" spans="2:7" x14ac:dyDescent="0.25">
      <c r="B50" t="s">
        <v>55</v>
      </c>
      <c r="C50">
        <v>6539</v>
      </c>
      <c r="D50">
        <f>C50</f>
        <v>6539</v>
      </c>
      <c r="E50" t="s">
        <v>69</v>
      </c>
    </row>
    <row r="51" spans="2:7" x14ac:dyDescent="0.25">
      <c r="C51">
        <f>SUM(C39:C50)</f>
        <v>48314</v>
      </c>
      <c r="D51">
        <f>SUM(D39:D50)</f>
        <v>49653</v>
      </c>
    </row>
    <row r="52" spans="2:7" x14ac:dyDescent="0.25">
      <c r="B52" t="s">
        <v>61</v>
      </c>
      <c r="C52" s="10" t="s">
        <v>70</v>
      </c>
    </row>
    <row r="53" spans="2:7" x14ac:dyDescent="0.25">
      <c r="B53" t="s">
        <v>68</v>
      </c>
    </row>
    <row r="56" spans="2:7" x14ac:dyDescent="0.25">
      <c r="B56" s="54" t="s">
        <v>94</v>
      </c>
      <c r="C56" s="54"/>
      <c r="D56" s="54"/>
      <c r="E56" s="54"/>
      <c r="F56" s="54"/>
      <c r="G56" s="54"/>
    </row>
    <row r="57" spans="2:7" ht="24" x14ac:dyDescent="0.25">
      <c r="B57" s="14" t="s">
        <v>43</v>
      </c>
      <c r="C57" s="14" t="s">
        <v>56</v>
      </c>
      <c r="D57" s="14" t="s">
        <v>90</v>
      </c>
      <c r="E57" s="14" t="s">
        <v>91</v>
      </c>
      <c r="F57" s="14" t="s">
        <v>92</v>
      </c>
      <c r="G57" s="14" t="s">
        <v>93</v>
      </c>
    </row>
    <row r="58" spans="2:7" x14ac:dyDescent="0.25">
      <c r="B58" s="15">
        <v>2005</v>
      </c>
      <c r="C58" s="16">
        <v>630939</v>
      </c>
      <c r="D58" s="15">
        <v>5407</v>
      </c>
      <c r="E58" s="15">
        <v>359941</v>
      </c>
      <c r="F58" s="15">
        <v>5005</v>
      </c>
      <c r="G58" s="15">
        <v>1001292</v>
      </c>
    </row>
    <row r="59" spans="2:7" x14ac:dyDescent="0.25">
      <c r="B59" s="15">
        <v>2006</v>
      </c>
      <c r="C59" s="16">
        <v>723373</v>
      </c>
      <c r="D59" s="15">
        <v>5314</v>
      </c>
      <c r="E59" s="15">
        <v>371156</v>
      </c>
      <c r="F59" s="15">
        <v>5543</v>
      </c>
      <c r="G59" s="15">
        <v>1105386</v>
      </c>
    </row>
    <row r="60" spans="2:7" x14ac:dyDescent="0.25">
      <c r="B60" s="15">
        <v>2007</v>
      </c>
      <c r="C60" s="16">
        <v>724024</v>
      </c>
      <c r="D60" s="15">
        <v>5172</v>
      </c>
      <c r="E60" s="15">
        <v>364044</v>
      </c>
      <c r="F60" s="15">
        <v>6056</v>
      </c>
      <c r="G60" s="15">
        <v>1099296</v>
      </c>
    </row>
    <row r="61" spans="2:7" x14ac:dyDescent="0.25">
      <c r="B61" s="15">
        <v>2008</v>
      </c>
      <c r="C61" s="16">
        <v>753590</v>
      </c>
      <c r="D61" s="15">
        <v>5344</v>
      </c>
      <c r="E61" s="22">
        <v>370044</v>
      </c>
      <c r="F61" s="22">
        <v>6656</v>
      </c>
      <c r="G61" s="22">
        <v>1135634</v>
      </c>
    </row>
    <row r="62" spans="2:7" x14ac:dyDescent="0.25">
      <c r="B62" s="15">
        <v>2009</v>
      </c>
      <c r="C62" s="16">
        <v>787052</v>
      </c>
      <c r="D62" s="15">
        <v>5635</v>
      </c>
      <c r="E62" s="22">
        <v>380791</v>
      </c>
      <c r="F62" s="22">
        <v>7683</v>
      </c>
      <c r="G62" s="22">
        <v>1181161</v>
      </c>
    </row>
    <row r="63" spans="2:7" x14ac:dyDescent="0.25">
      <c r="B63" s="15">
        <v>2010</v>
      </c>
      <c r="C63" s="16">
        <v>814024</v>
      </c>
      <c r="D63" s="23">
        <v>6032</v>
      </c>
      <c r="E63" s="24">
        <v>386612</v>
      </c>
      <c r="F63" s="24">
        <v>8236</v>
      </c>
      <c r="G63" s="22">
        <v>1214904</v>
      </c>
    </row>
    <row r="64" spans="2:7" x14ac:dyDescent="0.25">
      <c r="B64" s="15">
        <v>2011</v>
      </c>
      <c r="C64" s="16">
        <v>1015709</v>
      </c>
      <c r="D64" s="23">
        <v>6626</v>
      </c>
      <c r="E64" s="24">
        <v>369518</v>
      </c>
      <c r="F64" s="24">
        <v>8683</v>
      </c>
      <c r="G64" s="22">
        <v>1400536</v>
      </c>
    </row>
    <row r="65" spans="2:12" x14ac:dyDescent="0.25">
      <c r="B65" s="15">
        <v>2012</v>
      </c>
      <c r="C65" s="16">
        <v>1061425</v>
      </c>
      <c r="D65" s="23">
        <v>6920</v>
      </c>
      <c r="E65" s="24">
        <v>373578</v>
      </c>
      <c r="F65" s="24">
        <v>14823</v>
      </c>
      <c r="G65" s="22">
        <v>1456746</v>
      </c>
    </row>
    <row r="66" spans="2:12" x14ac:dyDescent="0.25">
      <c r="B66" s="15">
        <v>2013</v>
      </c>
      <c r="C66" s="16">
        <v>1143292</v>
      </c>
      <c r="D66" s="23">
        <v>7132</v>
      </c>
      <c r="E66" s="24">
        <v>397017</v>
      </c>
      <c r="F66" s="24">
        <v>17968</v>
      </c>
      <c r="G66" s="22">
        <v>1565409</v>
      </c>
    </row>
    <row r="67" spans="2:12" x14ac:dyDescent="0.25">
      <c r="B67" s="15">
        <v>2014</v>
      </c>
      <c r="C67" s="16">
        <v>983916</v>
      </c>
      <c r="D67" s="23">
        <v>6219</v>
      </c>
      <c r="E67" s="24">
        <v>417124</v>
      </c>
      <c r="F67" s="24">
        <v>17342</v>
      </c>
      <c r="G67" s="22">
        <v>1424601</v>
      </c>
    </row>
    <row r="68" spans="2:12" x14ac:dyDescent="0.25">
      <c r="B68" s="15">
        <v>2015</v>
      </c>
      <c r="C68" s="16">
        <v>1033163</v>
      </c>
      <c r="D68" s="23">
        <v>6613</v>
      </c>
      <c r="E68" s="24">
        <v>427445</v>
      </c>
      <c r="F68" s="24">
        <v>19986</v>
      </c>
      <c r="G68" s="22">
        <v>1487207</v>
      </c>
    </row>
    <row r="69" spans="2:12" x14ac:dyDescent="0.25">
      <c r="B69" s="15">
        <v>2016</v>
      </c>
      <c r="C69" s="16">
        <v>1139419</v>
      </c>
      <c r="D69" s="15">
        <v>7929</v>
      </c>
      <c r="E69" s="25">
        <v>461330</v>
      </c>
      <c r="F69" s="24">
        <v>22060</v>
      </c>
      <c r="G69" s="22">
        <v>1630738</v>
      </c>
    </row>
    <row r="70" spans="2:12" x14ac:dyDescent="0.25">
      <c r="B70" s="15">
        <v>2017</v>
      </c>
      <c r="C70" s="16">
        <v>1076600</v>
      </c>
      <c r="D70" s="15">
        <v>8459</v>
      </c>
      <c r="E70" s="22">
        <v>427997</v>
      </c>
      <c r="F70" s="22">
        <v>22957</v>
      </c>
      <c r="G70" s="22">
        <v>1536013</v>
      </c>
    </row>
    <row r="71" spans="2:12" x14ac:dyDescent="0.25">
      <c r="B71" s="53" t="s">
        <v>73</v>
      </c>
      <c r="C71" s="53"/>
      <c r="D71" s="53"/>
      <c r="E71" s="53"/>
      <c r="F71" s="53"/>
      <c r="G71" s="53"/>
    </row>
    <row r="72" spans="2:12" x14ac:dyDescent="0.25">
      <c r="B72" s="53" t="s">
        <v>74</v>
      </c>
      <c r="C72" s="53"/>
      <c r="D72" s="53"/>
      <c r="E72" s="53"/>
      <c r="F72" s="53"/>
      <c r="G72" s="53"/>
    </row>
    <row r="73" spans="2:12" x14ac:dyDescent="0.25">
      <c r="B73" s="15" t="s">
        <v>75</v>
      </c>
      <c r="C73" s="15" t="s">
        <v>76</v>
      </c>
      <c r="E73" s="17"/>
    </row>
    <row r="74" spans="2:12" x14ac:dyDescent="0.25">
      <c r="C74" s="15" t="s">
        <v>71</v>
      </c>
      <c r="E74" s="17"/>
    </row>
    <row r="75" spans="2:12" x14ac:dyDescent="0.25">
      <c r="C75" s="15" t="s">
        <v>72</v>
      </c>
      <c r="E75" s="17"/>
    </row>
    <row r="76" spans="2:12" x14ac:dyDescent="0.25">
      <c r="C76" s="15" t="s">
        <v>77</v>
      </c>
    </row>
    <row r="80" spans="2:12" x14ac:dyDescent="0.25">
      <c r="C80" s="34" t="s">
        <v>43</v>
      </c>
      <c r="D80" s="35">
        <v>2017</v>
      </c>
      <c r="E80" s="35">
        <v>2018</v>
      </c>
      <c r="F80" s="35">
        <v>2019</v>
      </c>
      <c r="G80" s="35">
        <v>2020</v>
      </c>
      <c r="H80" s="35">
        <v>2021</v>
      </c>
      <c r="I80" s="35">
        <v>2022</v>
      </c>
      <c r="J80" s="35">
        <v>2023</v>
      </c>
      <c r="K80" s="35">
        <v>2024</v>
      </c>
      <c r="L80" s="35">
        <v>2025</v>
      </c>
    </row>
    <row r="81" spans="2:14" x14ac:dyDescent="0.25">
      <c r="C81" s="32" t="s">
        <v>100</v>
      </c>
      <c r="D81" s="33">
        <v>36.700000000000003</v>
      </c>
      <c r="E81" s="33">
        <v>38</v>
      </c>
      <c r="F81" s="33">
        <v>39.4</v>
      </c>
      <c r="G81" s="33">
        <v>40.9</v>
      </c>
      <c r="H81" s="33">
        <v>42.7</v>
      </c>
      <c r="I81" s="33">
        <v>44.7</v>
      </c>
      <c r="J81" s="33">
        <v>46.8</v>
      </c>
      <c r="K81" s="33">
        <v>49</v>
      </c>
      <c r="L81" s="33">
        <v>51.3</v>
      </c>
    </row>
    <row r="82" spans="2:14" x14ac:dyDescent="0.25">
      <c r="C82" s="32" t="s">
        <v>62</v>
      </c>
      <c r="D82" s="33">
        <v>14.6</v>
      </c>
      <c r="E82" s="33">
        <f t="shared" ref="E82:L82" si="20">0.425144*E81</f>
        <v>16.155472</v>
      </c>
      <c r="F82" s="33">
        <f t="shared" si="20"/>
        <v>16.750673599999999</v>
      </c>
      <c r="G82" s="33">
        <f t="shared" si="20"/>
        <v>17.3883896</v>
      </c>
      <c r="H82" s="33">
        <f t="shared" si="20"/>
        <v>18.153648800000003</v>
      </c>
      <c r="I82" s="33">
        <f t="shared" si="20"/>
        <v>19.003936800000002</v>
      </c>
      <c r="J82" s="33">
        <f t="shared" si="20"/>
        <v>19.896739199999999</v>
      </c>
      <c r="K82" s="33">
        <f t="shared" si="20"/>
        <v>20.832056000000001</v>
      </c>
      <c r="L82" s="33">
        <f t="shared" si="20"/>
        <v>21.809887199999999</v>
      </c>
    </row>
    <row r="83" spans="2:14" x14ac:dyDescent="0.25">
      <c r="C83" s="31" t="s">
        <v>101</v>
      </c>
    </row>
    <row r="86" spans="2:14" ht="36" x14ac:dyDescent="0.25">
      <c r="F86" s="38" t="s">
        <v>120</v>
      </c>
      <c r="L86" s="38" t="s">
        <v>119</v>
      </c>
    </row>
    <row r="87" spans="2:14" ht="60" x14ac:dyDescent="0.25">
      <c r="B87" s="38" t="s">
        <v>43</v>
      </c>
      <c r="C87" s="38" t="s">
        <v>78</v>
      </c>
      <c r="D87" s="38" t="s">
        <v>104</v>
      </c>
      <c r="E87" s="38" t="s">
        <v>83</v>
      </c>
      <c r="F87" s="38" t="s">
        <v>105</v>
      </c>
      <c r="G87" s="38" t="s">
        <v>107</v>
      </c>
      <c r="H87" s="38" t="s">
        <v>82</v>
      </c>
      <c r="I87" s="38" t="s">
        <v>108</v>
      </c>
      <c r="J87" s="38" t="s">
        <v>103</v>
      </c>
      <c r="K87" s="38" t="s">
        <v>102</v>
      </c>
      <c r="L87" s="38" t="s">
        <v>106</v>
      </c>
    </row>
    <row r="88" spans="2:14" hidden="1" x14ac:dyDescent="0.25">
      <c r="B88" s="39">
        <v>2005</v>
      </c>
      <c r="C88" s="40">
        <v>3304999</v>
      </c>
      <c r="D88" s="40">
        <v>1001292</v>
      </c>
      <c r="E88" s="41">
        <v>302.96287532916045</v>
      </c>
      <c r="F88" s="40">
        <v>5493.6715999999997</v>
      </c>
      <c r="G88" s="40"/>
      <c r="H88" s="40"/>
      <c r="I88" s="40"/>
      <c r="J88" s="40"/>
      <c r="K88" s="40"/>
      <c r="L88" s="40">
        <f>F88</f>
        <v>5493.6715999999997</v>
      </c>
      <c r="N88" s="36">
        <f t="shared" ref="N88:N105" si="21">F88-L88</f>
        <v>0</v>
      </c>
    </row>
    <row r="89" spans="2:14" hidden="1" x14ac:dyDescent="0.25">
      <c r="B89" s="39">
        <v>2006</v>
      </c>
      <c r="C89" s="40">
        <v>3341601</v>
      </c>
      <c r="D89" s="40">
        <v>1105386</v>
      </c>
      <c r="E89" s="41">
        <v>330.79532834710068</v>
      </c>
      <c r="F89" s="40">
        <v>5733.0877999999993</v>
      </c>
      <c r="G89" s="40"/>
      <c r="H89" s="40"/>
      <c r="I89" s="40"/>
      <c r="J89" s="40"/>
      <c r="K89" s="40"/>
      <c r="L89" s="40">
        <f t="shared" ref="L89:L100" si="22">F89</f>
        <v>5733.0877999999993</v>
      </c>
      <c r="N89" s="36">
        <f t="shared" si="21"/>
        <v>0</v>
      </c>
    </row>
    <row r="90" spans="2:14" hidden="1" x14ac:dyDescent="0.25">
      <c r="B90" s="39">
        <v>2007</v>
      </c>
      <c r="C90" s="40">
        <v>3369106</v>
      </c>
      <c r="D90" s="40">
        <v>1099296</v>
      </c>
      <c r="E90" s="41">
        <v>326.28715154702758</v>
      </c>
      <c r="F90" s="40">
        <v>5719.0807999999997</v>
      </c>
      <c r="G90" s="40"/>
      <c r="H90" s="40"/>
      <c r="I90" s="40"/>
      <c r="J90" s="40"/>
      <c r="K90" s="40"/>
      <c r="L90" s="40">
        <f t="shared" si="22"/>
        <v>5719.0807999999997</v>
      </c>
      <c r="N90" s="36">
        <f t="shared" si="21"/>
        <v>0</v>
      </c>
    </row>
    <row r="91" spans="2:14" hidden="1" x14ac:dyDescent="0.25">
      <c r="B91" s="39">
        <v>2008</v>
      </c>
      <c r="C91" s="40">
        <v>3397985</v>
      </c>
      <c r="D91" s="40">
        <v>1135634</v>
      </c>
      <c r="E91" s="41">
        <v>334.20806742819639</v>
      </c>
      <c r="F91" s="40">
        <v>5802.6581999999999</v>
      </c>
      <c r="G91" s="40"/>
      <c r="H91" s="40"/>
      <c r="I91" s="40"/>
      <c r="J91" s="40"/>
      <c r="K91" s="40"/>
      <c r="L91" s="40">
        <f t="shared" si="22"/>
        <v>5802.6581999999999</v>
      </c>
      <c r="N91" s="36">
        <f t="shared" si="21"/>
        <v>0</v>
      </c>
    </row>
    <row r="92" spans="2:14" hidden="1" x14ac:dyDescent="0.25">
      <c r="B92" s="39">
        <v>2009</v>
      </c>
      <c r="C92" s="40">
        <v>3426919</v>
      </c>
      <c r="D92" s="40">
        <v>1181161</v>
      </c>
      <c r="E92" s="41">
        <v>344.67140892445957</v>
      </c>
      <c r="F92" s="40">
        <v>5907.3702999999996</v>
      </c>
      <c r="G92" s="40"/>
      <c r="H92" s="40"/>
      <c r="I92" s="40"/>
      <c r="J92" s="40"/>
      <c r="K92" s="40"/>
      <c r="L92" s="40">
        <f t="shared" si="22"/>
        <v>5907.3702999999996</v>
      </c>
      <c r="N92" s="36">
        <f t="shared" si="21"/>
        <v>0</v>
      </c>
    </row>
    <row r="93" spans="2:14" hidden="1" x14ac:dyDescent="0.25">
      <c r="B93" s="39">
        <v>2010</v>
      </c>
      <c r="C93" s="40">
        <v>3461882</v>
      </c>
      <c r="D93" s="40">
        <v>1214904</v>
      </c>
      <c r="E93" s="41">
        <v>350.93743807559008</v>
      </c>
      <c r="F93" s="40">
        <v>5984.9791999999998</v>
      </c>
      <c r="G93" s="40">
        <f t="array" ref="G93:G99">TRANSPOSE(D33:J33)</f>
        <v>18071</v>
      </c>
      <c r="H93" s="40"/>
      <c r="I93" s="40"/>
      <c r="J93" s="40"/>
      <c r="K93" s="40"/>
      <c r="L93" s="40">
        <f t="shared" si="22"/>
        <v>5984.9791999999998</v>
      </c>
      <c r="N93" s="36">
        <f t="shared" si="21"/>
        <v>0</v>
      </c>
    </row>
    <row r="94" spans="2:14" hidden="1" x14ac:dyDescent="0.25">
      <c r="B94" s="39">
        <v>2011</v>
      </c>
      <c r="C94" s="40">
        <v>3499552</v>
      </c>
      <c r="D94" s="40">
        <v>1400536</v>
      </c>
      <c r="E94" s="41">
        <v>400.20436901637692</v>
      </c>
      <c r="F94" s="40">
        <v>6411.9327999999996</v>
      </c>
      <c r="G94" s="40">
        <v>22746</v>
      </c>
      <c r="H94" s="40"/>
      <c r="I94" s="40"/>
      <c r="J94" s="40"/>
      <c r="K94" s="40"/>
      <c r="L94" s="40">
        <f t="shared" si="22"/>
        <v>6411.9327999999996</v>
      </c>
      <c r="N94" s="36">
        <f t="shared" si="21"/>
        <v>0</v>
      </c>
    </row>
    <row r="95" spans="2:14" hidden="1" x14ac:dyDescent="0.25">
      <c r="B95" s="39">
        <v>2012</v>
      </c>
      <c r="C95" s="40">
        <v>3531604</v>
      </c>
      <c r="D95" s="40">
        <v>1456746</v>
      </c>
      <c r="E95" s="41">
        <v>412.48848964946239</v>
      </c>
      <c r="F95" s="40">
        <v>6541.2157999999999</v>
      </c>
      <c r="G95" s="40">
        <v>27845</v>
      </c>
      <c r="H95" s="40"/>
      <c r="I95" s="40"/>
      <c r="J95" s="40"/>
      <c r="K95" s="40"/>
      <c r="L95" s="40">
        <f t="shared" si="22"/>
        <v>6541.2157999999999</v>
      </c>
      <c r="N95" s="36">
        <f t="shared" si="21"/>
        <v>0</v>
      </c>
    </row>
    <row r="96" spans="2:14" x14ac:dyDescent="0.25">
      <c r="B96" s="39">
        <v>2013</v>
      </c>
      <c r="C96" s="40">
        <v>3561704</v>
      </c>
      <c r="D96" s="40">
        <v>1565409</v>
      </c>
      <c r="E96" s="41">
        <v>439.51125640985322</v>
      </c>
      <c r="F96" s="40">
        <v>6791.1406999999999</v>
      </c>
      <c r="G96" s="40">
        <v>28898</v>
      </c>
      <c r="H96" s="40"/>
      <c r="I96" s="40"/>
      <c r="J96" s="40"/>
      <c r="K96" s="40"/>
      <c r="L96" s="40">
        <f t="shared" si="22"/>
        <v>6791.1406999999999</v>
      </c>
      <c r="N96" s="36">
        <f t="shared" si="21"/>
        <v>0</v>
      </c>
    </row>
    <row r="97" spans="2:14" x14ac:dyDescent="0.25">
      <c r="B97" s="39">
        <v>2014</v>
      </c>
      <c r="C97" s="40">
        <v>3590344</v>
      </c>
      <c r="D97" s="40">
        <v>1424601</v>
      </c>
      <c r="E97" s="41">
        <v>396.78677029276304</v>
      </c>
      <c r="F97" s="40">
        <v>6467.2822999999999</v>
      </c>
      <c r="G97" s="40">
        <v>28300</v>
      </c>
      <c r="H97" s="40"/>
      <c r="I97" s="40"/>
      <c r="J97" s="40"/>
      <c r="K97" s="40"/>
      <c r="L97" s="40">
        <f t="shared" si="22"/>
        <v>6467.2822999999999</v>
      </c>
      <c r="N97" s="36">
        <f t="shared" si="21"/>
        <v>0</v>
      </c>
    </row>
    <row r="98" spans="2:14" x14ac:dyDescent="0.25">
      <c r="B98" s="39">
        <v>2015</v>
      </c>
      <c r="C98" s="40">
        <v>3616481</v>
      </c>
      <c r="D98" s="40">
        <v>1487207</v>
      </c>
      <c r="E98" s="41">
        <v>411.23041984735988</v>
      </c>
      <c r="F98" s="40">
        <v>6611.2760999999991</v>
      </c>
      <c r="G98" s="40">
        <v>37202</v>
      </c>
      <c r="H98" s="40"/>
      <c r="I98" s="40"/>
      <c r="J98" s="40"/>
      <c r="K98" s="40"/>
      <c r="L98" s="40">
        <f t="shared" si="22"/>
        <v>6611.2760999999991</v>
      </c>
      <c r="N98" s="36">
        <f t="shared" si="21"/>
        <v>0</v>
      </c>
    </row>
    <row r="99" spans="2:14" x14ac:dyDescent="0.25">
      <c r="B99" s="39">
        <v>2016</v>
      </c>
      <c r="C99" s="40">
        <v>3649416</v>
      </c>
      <c r="D99" s="40">
        <v>1630738</v>
      </c>
      <c r="E99" s="41">
        <v>446.84903009138992</v>
      </c>
      <c r="F99" s="40">
        <v>6941.3973999999998</v>
      </c>
      <c r="G99" s="40">
        <v>48314</v>
      </c>
      <c r="H99" s="40"/>
      <c r="I99" s="42">
        <v>14.6</v>
      </c>
      <c r="J99" s="40"/>
      <c r="K99" s="40"/>
      <c r="L99" s="40">
        <f t="shared" si="22"/>
        <v>6941.3973999999998</v>
      </c>
      <c r="N99" s="36">
        <f t="shared" si="21"/>
        <v>0</v>
      </c>
    </row>
    <row r="100" spans="2:14" x14ac:dyDescent="0.25">
      <c r="B100" s="39">
        <v>2017</v>
      </c>
      <c r="C100" s="40">
        <v>3689398</v>
      </c>
      <c r="D100" s="40">
        <v>1536013</v>
      </c>
      <c r="E100" s="41">
        <v>416.33160748718353</v>
      </c>
      <c r="F100" s="40">
        <v>6723.5298999999995</v>
      </c>
      <c r="G100" s="40">
        <f>$N$39*B100+$N$40</f>
        <v>47353.142857141793</v>
      </c>
      <c r="H100" s="40"/>
      <c r="I100" s="42">
        <f t="array" ref="I100:I108">TRANSPOSE(D82:L82)</f>
        <v>14.6</v>
      </c>
      <c r="J100" s="40"/>
      <c r="K100" s="40"/>
      <c r="L100" s="40">
        <f t="shared" si="22"/>
        <v>6723.5298999999995</v>
      </c>
      <c r="N100" s="36">
        <f t="shared" si="21"/>
        <v>0</v>
      </c>
    </row>
    <row r="101" spans="2:14" x14ac:dyDescent="0.25">
      <c r="B101" s="39">
        <v>2018</v>
      </c>
      <c r="C101" s="40">
        <v>3727984</v>
      </c>
      <c r="D101" s="40">
        <v>1701359.0029490942</v>
      </c>
      <c r="E101" s="41">
        <v>456.37508180000077</v>
      </c>
      <c r="F101" s="40">
        <v>7103.8257067829163</v>
      </c>
      <c r="G101" s="40">
        <f t="shared" ref="G101:G113" si="23">$N$39*B101+$N$40</f>
        <v>51642.285714285448</v>
      </c>
      <c r="H101" s="40">
        <f>G101+H100</f>
        <v>51642.285714285448</v>
      </c>
      <c r="I101" s="42">
        <v>16.155472</v>
      </c>
      <c r="J101" s="40">
        <f>G101/I101</f>
        <v>3196.5816730260467</v>
      </c>
      <c r="K101" s="40">
        <f>J101+K100</f>
        <v>3196.5816730260467</v>
      </c>
      <c r="L101" s="40">
        <f>(D101-H101)*F101/D101+K101*F101*$I$100/D101</f>
        <v>7083.0648947274312</v>
      </c>
      <c r="N101" s="36">
        <f t="shared" si="21"/>
        <v>20.760812055485076</v>
      </c>
    </row>
    <row r="102" spans="2:14" x14ac:dyDescent="0.25">
      <c r="B102" s="39">
        <v>2019</v>
      </c>
      <c r="C102" s="40">
        <v>3765325</v>
      </c>
      <c r="D102" s="40">
        <v>1760589.1268708715</v>
      </c>
      <c r="E102" s="41">
        <v>467.57959190000111</v>
      </c>
      <c r="F102" s="40">
        <v>7240.0549918030047</v>
      </c>
      <c r="G102" s="40">
        <f t="shared" si="23"/>
        <v>55931.428571427241</v>
      </c>
      <c r="H102" s="40">
        <f t="shared" ref="H102:H113" si="24">G102+H101</f>
        <v>107573.71428571269</v>
      </c>
      <c r="I102" s="42">
        <v>16.750673599999999</v>
      </c>
      <c r="J102" s="40">
        <f t="shared" ref="J102:J113" si="25">G102/I102</f>
        <v>3339.0554855911732</v>
      </c>
      <c r="K102" s="40">
        <f t="shared" ref="K102:K113" si="26">J102+K101</f>
        <v>6535.6371586172199</v>
      </c>
      <c r="L102" s="40">
        <f t="shared" ref="L102:L113" si="27">(D102-H102)*F102/D102+K102*F102*$I$100/D102</f>
        <v>7190.0766247841757</v>
      </c>
      <c r="N102" s="36">
        <f t="shared" si="21"/>
        <v>49.978367018828976</v>
      </c>
    </row>
    <row r="103" spans="2:14" x14ac:dyDescent="0.25">
      <c r="B103" s="39">
        <v>2020</v>
      </c>
      <c r="C103" s="40">
        <v>3801487</v>
      </c>
      <c r="D103" s="40">
        <v>1820091.5395596796</v>
      </c>
      <c r="E103" s="41">
        <v>478.78410200000144</v>
      </c>
      <c r="F103" s="40">
        <v>7376.9105409872627</v>
      </c>
      <c r="G103" s="40">
        <f t="shared" si="23"/>
        <v>60220.571428570896</v>
      </c>
      <c r="H103" s="40">
        <f t="shared" si="24"/>
        <v>167794.28571428359</v>
      </c>
      <c r="I103" s="42">
        <v>17.3883896</v>
      </c>
      <c r="J103" s="40">
        <f t="shared" si="25"/>
        <v>3463.2632931442308</v>
      </c>
      <c r="K103" s="40">
        <f t="shared" si="26"/>
        <v>9998.9004517614503</v>
      </c>
      <c r="L103" s="40">
        <f t="shared" si="27"/>
        <v>7288.5122835099583</v>
      </c>
      <c r="N103" s="36">
        <f t="shared" si="21"/>
        <v>88.398257477304469</v>
      </c>
    </row>
    <row r="104" spans="2:14" x14ac:dyDescent="0.25">
      <c r="B104" s="39">
        <v>2021</v>
      </c>
      <c r="C104" s="40">
        <v>3836506</v>
      </c>
      <c r="D104" s="40">
        <v>1879844.2502533155</v>
      </c>
      <c r="E104" s="41">
        <v>489.98861209999814</v>
      </c>
      <c r="F104" s="40">
        <v>7514.3417755826258</v>
      </c>
      <c r="G104" s="40">
        <f t="shared" si="23"/>
        <v>64509.714285714552</v>
      </c>
      <c r="H104" s="40">
        <f t="shared" si="24"/>
        <v>232303.99999999814</v>
      </c>
      <c r="I104" s="42">
        <v>18.153648800000003</v>
      </c>
      <c r="J104" s="40">
        <f t="shared" si="25"/>
        <v>3553.5398418479122</v>
      </c>
      <c r="K104" s="40">
        <f t="shared" si="26"/>
        <v>13552.440293609363</v>
      </c>
      <c r="L104" s="40">
        <f t="shared" si="27"/>
        <v>7376.6805330549905</v>
      </c>
      <c r="N104" s="36">
        <f t="shared" si="21"/>
        <v>137.6612425276353</v>
      </c>
    </row>
    <row r="105" spans="2:14" x14ac:dyDescent="0.25">
      <c r="B105" s="39">
        <v>2022</v>
      </c>
      <c r="C105" s="40">
        <v>3870381</v>
      </c>
      <c r="D105" s="40">
        <v>1939808.3374935521</v>
      </c>
      <c r="E105" s="41">
        <v>501.19312219999847</v>
      </c>
      <c r="F105" s="40">
        <v>7652.2591762351694</v>
      </c>
      <c r="G105" s="40">
        <f t="shared" si="23"/>
        <v>68798.857142856345</v>
      </c>
      <c r="H105" s="40">
        <f t="shared" si="24"/>
        <v>301102.85714285448</v>
      </c>
      <c r="I105" s="42">
        <v>19.003936800000002</v>
      </c>
      <c r="J105" s="40">
        <f t="shared" si="25"/>
        <v>3620.2423669845261</v>
      </c>
      <c r="K105" s="40">
        <f t="shared" si="26"/>
        <v>17172.682660593888</v>
      </c>
      <c r="L105" s="40">
        <f t="shared" si="27"/>
        <v>7453.5108027764463</v>
      </c>
      <c r="N105" s="36">
        <f t="shared" si="21"/>
        <v>198.74837345872311</v>
      </c>
    </row>
    <row r="106" spans="2:14" x14ac:dyDescent="0.25">
      <c r="B106" s="39">
        <v>2023</v>
      </c>
      <c r="C106" s="40">
        <v>3903129</v>
      </c>
      <c r="D106" s="40">
        <v>1999954.058161462</v>
      </c>
      <c r="E106" s="41">
        <v>512.3976322999988</v>
      </c>
      <c r="F106" s="40">
        <v>7790.5943337713625</v>
      </c>
      <c r="G106" s="40">
        <f t="shared" si="23"/>
        <v>73088</v>
      </c>
      <c r="H106" s="40">
        <f t="shared" si="24"/>
        <v>374190.85714285448</v>
      </c>
      <c r="I106" s="42">
        <v>19.896739199999999</v>
      </c>
      <c r="J106" s="40">
        <f t="shared" si="25"/>
        <v>3673.3657342204096</v>
      </c>
      <c r="K106" s="40">
        <f t="shared" si="26"/>
        <v>20846.048394814297</v>
      </c>
      <c r="L106" s="40">
        <f t="shared" si="27"/>
        <v>7518.5461763670119</v>
      </c>
      <c r="N106" s="36">
        <f t="shared" ref="N106:N113" si="28">F106-L106</f>
        <v>272.0481574043506</v>
      </c>
    </row>
    <row r="107" spans="2:14" x14ac:dyDescent="0.25">
      <c r="B107" s="39">
        <v>2024</v>
      </c>
      <c r="C107" s="40">
        <v>3934782</v>
      </c>
      <c r="D107" s="40">
        <v>2060260.2850769535</v>
      </c>
      <c r="E107" s="41">
        <v>523.60214239999914</v>
      </c>
      <c r="F107" s="40">
        <v>7929.2986556769929</v>
      </c>
      <c r="G107" s="40">
        <f t="shared" si="23"/>
        <v>77377.142857141793</v>
      </c>
      <c r="H107" s="40">
        <f>G107+H106</f>
        <v>451567.99999999627</v>
      </c>
      <c r="I107" s="42">
        <v>20.832056000000001</v>
      </c>
      <c r="J107" s="40">
        <f t="shared" si="25"/>
        <v>3714.3305901799508</v>
      </c>
      <c r="K107" s="40">
        <f t="shared" si="26"/>
        <v>24560.378984994248</v>
      </c>
      <c r="L107" s="40">
        <f t="shared" si="27"/>
        <v>7571.422773835613</v>
      </c>
      <c r="N107" s="36">
        <f t="shared" si="28"/>
        <v>357.87588184137985</v>
      </c>
    </row>
    <row r="108" spans="2:14" x14ac:dyDescent="0.25">
      <c r="B108" s="39">
        <v>2025</v>
      </c>
      <c r="C108" s="40">
        <v>3965283</v>
      </c>
      <c r="D108" s="40">
        <v>2120659.7274451554</v>
      </c>
      <c r="E108" s="41">
        <v>534.80665249999947</v>
      </c>
      <c r="F108" s="40">
        <v>8068.2173731238572</v>
      </c>
      <c r="G108" s="40">
        <f t="shared" si="23"/>
        <v>81666.285714285448</v>
      </c>
      <c r="H108" s="40">
        <f t="shared" si="24"/>
        <v>533234.28571428172</v>
      </c>
      <c r="I108" s="42">
        <v>21.809887199999999</v>
      </c>
      <c r="J108" s="40">
        <f t="shared" si="25"/>
        <v>3744.4616272149015</v>
      </c>
      <c r="K108" s="40">
        <f t="shared" si="26"/>
        <v>28304.840612209147</v>
      </c>
      <c r="L108" s="40">
        <f t="shared" si="27"/>
        <v>7611.7302448206428</v>
      </c>
      <c r="N108" s="36">
        <f t="shared" si="28"/>
        <v>456.48712830321438</v>
      </c>
    </row>
    <row r="109" spans="2:14" x14ac:dyDescent="0.25">
      <c r="B109" s="39">
        <v>2026</v>
      </c>
      <c r="C109" s="40">
        <v>3994658</v>
      </c>
      <c r="D109" s="40">
        <v>2181127.8587693903</v>
      </c>
      <c r="E109" s="41">
        <v>546.01116259999981</v>
      </c>
      <c r="F109" s="40">
        <v>8207.2940751695969</v>
      </c>
      <c r="G109" s="40">
        <f t="shared" si="23"/>
        <v>85955.428571427241</v>
      </c>
      <c r="H109" s="40">
        <f t="shared" si="24"/>
        <v>619189.71428570896</v>
      </c>
      <c r="I109" s="42">
        <f>I108</f>
        <v>21.809887199999999</v>
      </c>
      <c r="J109" s="40">
        <f t="shared" si="25"/>
        <v>3941.1221059147542</v>
      </c>
      <c r="K109" s="40">
        <f t="shared" si="26"/>
        <v>32245.962718123901</v>
      </c>
      <c r="L109" s="40">
        <f t="shared" si="27"/>
        <v>7648.8896576554853</v>
      </c>
      <c r="N109" s="36">
        <f t="shared" si="28"/>
        <v>558.40441751411163</v>
      </c>
    </row>
    <row r="110" spans="2:14" x14ac:dyDescent="0.25">
      <c r="B110" s="39">
        <v>2027</v>
      </c>
      <c r="C110" s="40">
        <v>4022902</v>
      </c>
      <c r="D110" s="40">
        <v>2241624.0441361759</v>
      </c>
      <c r="E110" s="41">
        <v>557.21567270000014</v>
      </c>
      <c r="F110" s="40">
        <v>8346.4353015132037</v>
      </c>
      <c r="G110" s="40">
        <f t="shared" si="23"/>
        <v>90244.571428570896</v>
      </c>
      <c r="H110" s="40">
        <f t="shared" si="24"/>
        <v>709434.28571427986</v>
      </c>
      <c r="I110" s="42">
        <f t="shared" ref="I110:I113" si="29">I109</f>
        <v>21.809887199999999</v>
      </c>
      <c r="J110" s="40">
        <f t="shared" si="25"/>
        <v>4137.7825846146925</v>
      </c>
      <c r="K110" s="40">
        <f t="shared" si="26"/>
        <v>36383.745302738593</v>
      </c>
      <c r="L110" s="40">
        <f t="shared" si="27"/>
        <v>7682.8099456830714</v>
      </c>
      <c r="N110" s="36">
        <f t="shared" si="28"/>
        <v>663.62535583013232</v>
      </c>
    </row>
    <row r="111" spans="2:14" x14ac:dyDescent="0.25">
      <c r="B111" s="39">
        <v>2028</v>
      </c>
      <c r="C111" s="40">
        <v>4050006</v>
      </c>
      <c r="D111" s="40">
        <v>2302105.1508610989</v>
      </c>
      <c r="E111" s="41">
        <v>568.42018280000048</v>
      </c>
      <c r="F111" s="40">
        <v>8485.5418469805263</v>
      </c>
      <c r="G111" s="40">
        <f t="shared" si="23"/>
        <v>94533.714285714552</v>
      </c>
      <c r="H111" s="40">
        <f t="shared" si="24"/>
        <v>803967.99999999441</v>
      </c>
      <c r="I111" s="42">
        <f t="shared" si="29"/>
        <v>21.809887199999999</v>
      </c>
      <c r="J111" s="40">
        <f t="shared" si="25"/>
        <v>4334.4430633146312</v>
      </c>
      <c r="K111" s="40">
        <f t="shared" si="26"/>
        <v>40718.188366053226</v>
      </c>
      <c r="L111" s="40">
        <f t="shared" si="27"/>
        <v>7713.3911509999616</v>
      </c>
      <c r="N111" s="36">
        <f t="shared" si="28"/>
        <v>772.15069598056471</v>
      </c>
    </row>
    <row r="112" spans="2:14" x14ac:dyDescent="0.25">
      <c r="B112" s="39">
        <v>2029</v>
      </c>
      <c r="C112" s="40">
        <v>4075987</v>
      </c>
      <c r="D112" s="40">
        <v>2362542.7131393957</v>
      </c>
      <c r="E112" s="41">
        <v>579.62469290000081</v>
      </c>
      <c r="F112" s="40">
        <v>8624.5482402206108</v>
      </c>
      <c r="G112" s="40">
        <f t="shared" si="23"/>
        <v>98822.857142856345</v>
      </c>
      <c r="H112" s="40">
        <f t="shared" si="24"/>
        <v>902790.85714285076</v>
      </c>
      <c r="I112" s="42">
        <f t="shared" si="29"/>
        <v>21.809887199999999</v>
      </c>
      <c r="J112" s="40">
        <f t="shared" si="25"/>
        <v>4531.1035420144835</v>
      </c>
      <c r="K112" s="40">
        <f t="shared" si="26"/>
        <v>45249.291908067709</v>
      </c>
      <c r="L112" s="40">
        <f t="shared" si="27"/>
        <v>7740.5664804208354</v>
      </c>
      <c r="N112" s="36">
        <f t="shared" si="28"/>
        <v>883.98175979977532</v>
      </c>
    </row>
    <row r="113" spans="2:14" x14ac:dyDescent="0.25">
      <c r="B113" s="39">
        <v>2030</v>
      </c>
      <c r="C113" s="40">
        <v>4100797</v>
      </c>
      <c r="D113" s="40">
        <v>2422870.6231747954</v>
      </c>
      <c r="E113" s="41">
        <v>590.82920300000114</v>
      </c>
      <c r="F113" s="40">
        <v>8763.3024333020294</v>
      </c>
      <c r="G113" s="40">
        <f t="shared" si="23"/>
        <v>103112</v>
      </c>
      <c r="H113" s="40">
        <f t="shared" si="24"/>
        <v>1005902.8571428508</v>
      </c>
      <c r="I113" s="42">
        <f t="shared" si="29"/>
        <v>21.809887199999999</v>
      </c>
      <c r="J113" s="40">
        <f t="shared" si="25"/>
        <v>4727.7640207144223</v>
      </c>
      <c r="K113" s="40">
        <f t="shared" si="26"/>
        <v>49977.055928782131</v>
      </c>
      <c r="L113" s="40">
        <f t="shared" si="27"/>
        <v>7764.175316322151</v>
      </c>
      <c r="N113" s="36">
        <f t="shared" si="28"/>
        <v>999.12711697987834</v>
      </c>
    </row>
    <row r="114" spans="2:14" ht="27" customHeight="1" x14ac:dyDescent="0.25">
      <c r="B114" s="43" t="s">
        <v>79</v>
      </c>
      <c r="C114" s="50" t="s">
        <v>80</v>
      </c>
      <c r="D114" s="50"/>
      <c r="E114" s="50"/>
      <c r="F114" s="50"/>
      <c r="G114" s="50"/>
      <c r="H114" s="50"/>
      <c r="I114" s="50"/>
      <c r="J114" s="50"/>
      <c r="K114" s="50"/>
      <c r="L114" s="50"/>
      <c r="M114" s="37"/>
      <c r="N114" s="37"/>
    </row>
    <row r="115" spans="2:14" x14ac:dyDescent="0.25">
      <c r="B115" s="39"/>
      <c r="C115" s="39" t="s">
        <v>109</v>
      </c>
      <c r="D115" s="39"/>
      <c r="E115" s="39"/>
      <c r="F115" s="39"/>
      <c r="G115" s="44"/>
      <c r="H115" s="44"/>
      <c r="I115" s="44"/>
      <c r="J115" s="44"/>
      <c r="K115" s="45"/>
      <c r="L115" s="46"/>
    </row>
    <row r="116" spans="2:14" x14ac:dyDescent="0.25">
      <c r="B116" s="39"/>
      <c r="C116" s="39" t="s">
        <v>110</v>
      </c>
      <c r="D116" s="39"/>
      <c r="E116" s="39"/>
      <c r="F116" s="39"/>
      <c r="G116" s="44"/>
      <c r="H116" s="44"/>
      <c r="I116" s="44"/>
      <c r="J116" s="44"/>
      <c r="K116" s="45"/>
      <c r="L116" s="46"/>
    </row>
    <row r="117" spans="2:14" ht="64.900000000000006" customHeight="1" x14ac:dyDescent="0.25">
      <c r="B117" s="39"/>
      <c r="C117" s="50" t="s">
        <v>111</v>
      </c>
      <c r="D117" s="50"/>
      <c r="E117" s="50"/>
      <c r="F117" s="50"/>
      <c r="G117" s="50"/>
      <c r="H117" s="50"/>
      <c r="I117" s="50"/>
      <c r="J117" s="50"/>
      <c r="K117" s="50"/>
      <c r="L117" s="50"/>
    </row>
    <row r="118" spans="2:14" x14ac:dyDescent="0.25">
      <c r="B118" s="15" t="s">
        <v>75</v>
      </c>
      <c r="C118" s="15" t="s">
        <v>76</v>
      </c>
      <c r="K118" s="5"/>
      <c r="L118" s="6"/>
    </row>
    <row r="119" spans="2:14" x14ac:dyDescent="0.25">
      <c r="C119" s="15" t="s">
        <v>71</v>
      </c>
      <c r="K119" s="5"/>
      <c r="L119" s="6"/>
    </row>
    <row r="120" spans="2:14" x14ac:dyDescent="0.25">
      <c r="C120" s="15" t="s">
        <v>81</v>
      </c>
      <c r="K120" s="5"/>
      <c r="L120" s="6"/>
    </row>
    <row r="121" spans="2:14" x14ac:dyDescent="0.25">
      <c r="C121" s="15" t="s">
        <v>77</v>
      </c>
      <c r="K121" s="5"/>
      <c r="L121" s="6"/>
    </row>
    <row r="129" spans="3:4" x14ac:dyDescent="0.25">
      <c r="C129" s="28" t="s">
        <v>95</v>
      </c>
      <c r="D129" s="29" t="s">
        <v>96</v>
      </c>
    </row>
    <row r="130" spans="3:4" x14ac:dyDescent="0.25">
      <c r="C130" s="30" t="s">
        <v>97</v>
      </c>
      <c r="D130" s="30">
        <v>2347.6970000000001</v>
      </c>
    </row>
    <row r="131" spans="3:4" x14ac:dyDescent="0.25">
      <c r="C131" s="30" t="s">
        <v>98</v>
      </c>
      <c r="D131" s="30">
        <v>2689.2714000000001</v>
      </c>
    </row>
    <row r="132" spans="3:4" x14ac:dyDescent="0.25">
      <c r="C132" s="30" t="s">
        <v>99</v>
      </c>
      <c r="D132" s="30">
        <v>1936.5</v>
      </c>
    </row>
  </sheetData>
  <mergeCells count="7">
    <mergeCell ref="C117:L117"/>
    <mergeCell ref="C114:L114"/>
    <mergeCell ref="E17:G17"/>
    <mergeCell ref="E1:G1"/>
    <mergeCell ref="B71:G71"/>
    <mergeCell ref="B72:G72"/>
    <mergeCell ref="B56:G56"/>
  </mergeCells>
  <hyperlinks>
    <hyperlink ref="M16" r:id="rId1" xr:uid="{C863654A-47A1-4BCC-9B2D-E0A4F32C9CA5}"/>
    <hyperlink ref="D13" r:id="rId2" xr:uid="{5F1C6E0A-B179-4327-9CCF-547BCE96021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E486-1CA8-47B0-9D8C-288622DC0137}">
  <dimension ref="C2:L28"/>
  <sheetViews>
    <sheetView tabSelected="1" workbookViewId="0">
      <selection activeCell="L20" sqref="L20"/>
    </sheetView>
  </sheetViews>
  <sheetFormatPr baseColWidth="10" defaultColWidth="9.140625" defaultRowHeight="15" x14ac:dyDescent="0.25"/>
  <cols>
    <col min="3" max="3" width="7.7109375" customWidth="1"/>
    <col min="4" max="4" width="12.5703125" customWidth="1"/>
    <col min="5" max="5" width="11.42578125" customWidth="1"/>
    <col min="6" max="11" width="11.85546875" customWidth="1"/>
    <col min="12" max="12" width="14.7109375" customWidth="1"/>
  </cols>
  <sheetData>
    <row r="2" spans="3:12" ht="49.5" x14ac:dyDescent="0.25">
      <c r="C2" s="47" t="s">
        <v>43</v>
      </c>
      <c r="D2" s="47" t="s">
        <v>78</v>
      </c>
      <c r="E2" s="47" t="s">
        <v>104</v>
      </c>
      <c r="F2" s="47" t="s">
        <v>121</v>
      </c>
      <c r="G2" s="47" t="s">
        <v>107</v>
      </c>
      <c r="H2" s="47" t="s">
        <v>82</v>
      </c>
      <c r="I2" s="47" t="s">
        <v>108</v>
      </c>
      <c r="J2" s="47" t="s">
        <v>103</v>
      </c>
      <c r="K2" s="47" t="s">
        <v>102</v>
      </c>
      <c r="L2" s="47" t="s">
        <v>106</v>
      </c>
    </row>
    <row r="3" spans="3:12" x14ac:dyDescent="0.25">
      <c r="C3" s="55">
        <v>2013</v>
      </c>
      <c r="D3" s="48">
        <v>3561704</v>
      </c>
      <c r="E3" s="48">
        <v>1565409</v>
      </c>
      <c r="F3" s="48">
        <v>6791.1406999999999</v>
      </c>
      <c r="G3" s="48">
        <v>28898</v>
      </c>
      <c r="H3" s="48"/>
      <c r="I3" s="48"/>
      <c r="J3" s="48"/>
      <c r="K3" s="48"/>
      <c r="L3" s="48">
        <v>6791.1406999999999</v>
      </c>
    </row>
    <row r="4" spans="3:12" x14ac:dyDescent="0.25">
      <c r="C4" s="55">
        <v>2014</v>
      </c>
      <c r="D4" s="48">
        <v>3590344</v>
      </c>
      <c r="E4" s="48">
        <v>1424601</v>
      </c>
      <c r="F4" s="48">
        <v>6467.2822999999999</v>
      </c>
      <c r="G4" s="48">
        <v>28300</v>
      </c>
      <c r="H4" s="48"/>
      <c r="I4" s="48"/>
      <c r="J4" s="48"/>
      <c r="K4" s="48"/>
      <c r="L4" s="48">
        <v>6467.2822999999999</v>
      </c>
    </row>
    <row r="5" spans="3:12" x14ac:dyDescent="0.25">
      <c r="C5" s="55">
        <v>2015</v>
      </c>
      <c r="D5" s="48">
        <v>3616481</v>
      </c>
      <c r="E5" s="48">
        <v>1487207</v>
      </c>
      <c r="F5" s="48">
        <v>6611.2760999999991</v>
      </c>
      <c r="G5" s="48">
        <v>37202</v>
      </c>
      <c r="H5" s="48"/>
      <c r="I5" s="48"/>
      <c r="J5" s="48"/>
      <c r="K5" s="48"/>
      <c r="L5" s="48">
        <v>6611.2760999999991</v>
      </c>
    </row>
    <row r="6" spans="3:12" x14ac:dyDescent="0.25">
      <c r="C6" s="55">
        <v>2016</v>
      </c>
      <c r="D6" s="48">
        <v>3649416</v>
      </c>
      <c r="E6" s="48">
        <v>1630738</v>
      </c>
      <c r="F6" s="48">
        <v>6941.3973999999998</v>
      </c>
      <c r="G6" s="48">
        <v>48314</v>
      </c>
      <c r="H6" s="48"/>
      <c r="I6" s="49">
        <v>14.6</v>
      </c>
      <c r="J6" s="48"/>
      <c r="K6" s="48"/>
      <c r="L6" s="48">
        <v>6941.3973999999998</v>
      </c>
    </row>
    <row r="7" spans="3:12" x14ac:dyDescent="0.25">
      <c r="C7" s="55">
        <v>2017</v>
      </c>
      <c r="D7" s="48">
        <v>3689398</v>
      </c>
      <c r="E7" s="48">
        <v>1536013</v>
      </c>
      <c r="F7" s="48">
        <v>6723.5298999999995</v>
      </c>
      <c r="G7" s="48">
        <v>47353.142857141793</v>
      </c>
      <c r="H7" s="48"/>
      <c r="I7" s="49">
        <v>14.6</v>
      </c>
      <c r="J7" s="48"/>
      <c r="K7" s="48"/>
      <c r="L7" s="48">
        <v>6723.5298999999995</v>
      </c>
    </row>
    <row r="8" spans="3:12" x14ac:dyDescent="0.25">
      <c r="C8" s="55">
        <v>2018</v>
      </c>
      <c r="D8" s="48">
        <v>3727984</v>
      </c>
      <c r="E8" s="48">
        <v>1701359.0029490942</v>
      </c>
      <c r="F8" s="48">
        <v>7103.8257067829163</v>
      </c>
      <c r="G8" s="48">
        <v>51642.285714285448</v>
      </c>
      <c r="H8" s="48">
        <v>51642.285714285448</v>
      </c>
      <c r="I8" s="49">
        <v>16.155472</v>
      </c>
      <c r="J8" s="48">
        <v>3196.5816730260467</v>
      </c>
      <c r="K8" s="48">
        <v>3196.5816730260467</v>
      </c>
      <c r="L8" s="48">
        <v>7083.0648947274312</v>
      </c>
    </row>
    <row r="9" spans="3:12" x14ac:dyDescent="0.25">
      <c r="C9" s="55">
        <v>2019</v>
      </c>
      <c r="D9" s="48">
        <v>3765325</v>
      </c>
      <c r="E9" s="48">
        <v>1760589.1268708715</v>
      </c>
      <c r="F9" s="48">
        <v>7240.0549918030047</v>
      </c>
      <c r="G9" s="48">
        <v>55931.428571427241</v>
      </c>
      <c r="H9" s="48">
        <v>107573.71428571269</v>
      </c>
      <c r="I9" s="49">
        <v>16.750673599999999</v>
      </c>
      <c r="J9" s="48">
        <v>3339.0554855911732</v>
      </c>
      <c r="K9" s="48">
        <v>6535.6371586172199</v>
      </c>
      <c r="L9" s="48">
        <v>7190.0766247841757</v>
      </c>
    </row>
    <row r="10" spans="3:12" x14ac:dyDescent="0.25">
      <c r="C10" s="55">
        <v>2020</v>
      </c>
      <c r="D10" s="48">
        <v>3801487</v>
      </c>
      <c r="E10" s="48">
        <v>1820091.5395596796</v>
      </c>
      <c r="F10" s="48">
        <v>7376.9105409872627</v>
      </c>
      <c r="G10" s="48">
        <v>60220.571428570896</v>
      </c>
      <c r="H10" s="48">
        <v>167794.28571428359</v>
      </c>
      <c r="I10" s="49">
        <v>17.3883896</v>
      </c>
      <c r="J10" s="48">
        <v>3463.2632931442308</v>
      </c>
      <c r="K10" s="48">
        <v>9998.9004517614503</v>
      </c>
      <c r="L10" s="48">
        <v>7288.5122835099583</v>
      </c>
    </row>
    <row r="11" spans="3:12" x14ac:dyDescent="0.25">
      <c r="C11" s="55">
        <v>2021</v>
      </c>
      <c r="D11" s="48">
        <v>3836506</v>
      </c>
      <c r="E11" s="48">
        <v>1879844.2502533155</v>
      </c>
      <c r="F11" s="48">
        <v>7514.3417755826258</v>
      </c>
      <c r="G11" s="48">
        <v>64509.714285714552</v>
      </c>
      <c r="H11" s="48">
        <v>232303.99999999814</v>
      </c>
      <c r="I11" s="49">
        <v>18.153648800000003</v>
      </c>
      <c r="J11" s="48">
        <v>3553.5398418479122</v>
      </c>
      <c r="K11" s="48">
        <v>13552.440293609363</v>
      </c>
      <c r="L11" s="48">
        <v>7376.6805330549905</v>
      </c>
    </row>
    <row r="12" spans="3:12" x14ac:dyDescent="0.25">
      <c r="C12" s="55">
        <v>2022</v>
      </c>
      <c r="D12" s="48">
        <v>3870381</v>
      </c>
      <c r="E12" s="48">
        <v>1939808.3374935521</v>
      </c>
      <c r="F12" s="48">
        <v>7652.2591762351694</v>
      </c>
      <c r="G12" s="48">
        <v>68798.857142856345</v>
      </c>
      <c r="H12" s="48">
        <v>301102.85714285448</v>
      </c>
      <c r="I12" s="49">
        <v>19.003936800000002</v>
      </c>
      <c r="J12" s="48">
        <v>3620.2423669845261</v>
      </c>
      <c r="K12" s="48">
        <v>17172.682660593888</v>
      </c>
      <c r="L12" s="48">
        <v>7453.5108027764463</v>
      </c>
    </row>
    <row r="13" spans="3:12" x14ac:dyDescent="0.25">
      <c r="C13" s="55">
        <v>2023</v>
      </c>
      <c r="D13" s="48">
        <v>3903129</v>
      </c>
      <c r="E13" s="48">
        <v>1999954.058161462</v>
      </c>
      <c r="F13" s="48">
        <v>7790.5943337713625</v>
      </c>
      <c r="G13" s="48">
        <v>73088</v>
      </c>
      <c r="H13" s="48">
        <v>374190.85714285448</v>
      </c>
      <c r="I13" s="49">
        <v>19.896739199999999</v>
      </c>
      <c r="J13" s="48">
        <v>3673.3657342204096</v>
      </c>
      <c r="K13" s="48">
        <v>20846.048394814297</v>
      </c>
      <c r="L13" s="48">
        <v>7518.5461763670119</v>
      </c>
    </row>
    <row r="14" spans="3:12" x14ac:dyDescent="0.25">
      <c r="C14" s="55">
        <v>2024</v>
      </c>
      <c r="D14" s="48">
        <v>3934782</v>
      </c>
      <c r="E14" s="48">
        <v>2060260.2850769535</v>
      </c>
      <c r="F14" s="48">
        <v>7929.2986556769929</v>
      </c>
      <c r="G14" s="48">
        <v>77377.142857141793</v>
      </c>
      <c r="H14" s="48">
        <v>451567.99999999627</v>
      </c>
      <c r="I14" s="49">
        <v>20.832056000000001</v>
      </c>
      <c r="J14" s="48">
        <v>3714.3305901799508</v>
      </c>
      <c r="K14" s="48">
        <v>24560.378984994248</v>
      </c>
      <c r="L14" s="48">
        <v>7571.422773835613</v>
      </c>
    </row>
    <row r="15" spans="3:12" x14ac:dyDescent="0.25">
      <c r="C15" s="55">
        <v>2025</v>
      </c>
      <c r="D15" s="48">
        <v>3965283</v>
      </c>
      <c r="E15" s="48">
        <v>2120659.7274451554</v>
      </c>
      <c r="F15" s="48">
        <v>8068.2173731238572</v>
      </c>
      <c r="G15" s="48">
        <v>81666.285714285448</v>
      </c>
      <c r="H15" s="48">
        <v>533234.28571428172</v>
      </c>
      <c r="I15" s="49">
        <v>21.809887199999999</v>
      </c>
      <c r="J15" s="48">
        <v>3744.4616272149015</v>
      </c>
      <c r="K15" s="48">
        <v>28304.840612209147</v>
      </c>
      <c r="L15" s="48">
        <v>7611.7302448206428</v>
      </c>
    </row>
    <row r="16" spans="3:12" x14ac:dyDescent="0.25">
      <c r="C16" s="55">
        <v>2026</v>
      </c>
      <c r="D16" s="48">
        <v>3994658</v>
      </c>
      <c r="E16" s="48">
        <v>2181127.8587693903</v>
      </c>
      <c r="F16" s="48">
        <v>8207.2940751695969</v>
      </c>
      <c r="G16" s="48">
        <v>85955.428571427241</v>
      </c>
      <c r="H16" s="48">
        <v>619189.71428570896</v>
      </c>
      <c r="I16" s="49">
        <v>21.809887199999999</v>
      </c>
      <c r="J16" s="48">
        <v>3941.1221059147542</v>
      </c>
      <c r="K16" s="48">
        <v>32245.962718123901</v>
      </c>
      <c r="L16" s="48">
        <v>7648.8896576554853</v>
      </c>
    </row>
    <row r="17" spans="3:12" x14ac:dyDescent="0.25">
      <c r="C17" s="55">
        <v>2027</v>
      </c>
      <c r="D17" s="48">
        <v>4022902</v>
      </c>
      <c r="E17" s="48">
        <v>2241624.0441361759</v>
      </c>
      <c r="F17" s="48">
        <v>8346.4353015132037</v>
      </c>
      <c r="G17" s="48">
        <v>90244.571428570896</v>
      </c>
      <c r="H17" s="48">
        <v>709434.28571427986</v>
      </c>
      <c r="I17" s="49">
        <v>21.809887199999999</v>
      </c>
      <c r="J17" s="48">
        <v>4137.7825846146925</v>
      </c>
      <c r="K17" s="48">
        <v>36383.745302738593</v>
      </c>
      <c r="L17" s="48">
        <v>7682.8099456830714</v>
      </c>
    </row>
    <row r="18" spans="3:12" x14ac:dyDescent="0.25">
      <c r="C18" s="55">
        <v>2028</v>
      </c>
      <c r="D18" s="48">
        <v>4050006</v>
      </c>
      <c r="E18" s="48">
        <v>2302105.1508610989</v>
      </c>
      <c r="F18" s="48">
        <v>8485.5418469805263</v>
      </c>
      <c r="G18" s="48">
        <v>94533.714285714552</v>
      </c>
      <c r="H18" s="48">
        <v>803967.99999999441</v>
      </c>
      <c r="I18" s="49">
        <v>21.809887199999999</v>
      </c>
      <c r="J18" s="48">
        <v>4334.4430633146312</v>
      </c>
      <c r="K18" s="48">
        <v>40718.188366053226</v>
      </c>
      <c r="L18" s="48">
        <v>7713.3911509999616</v>
      </c>
    </row>
    <row r="19" spans="3:12" x14ac:dyDescent="0.25">
      <c r="C19" s="55">
        <v>2029</v>
      </c>
      <c r="D19" s="48">
        <v>4075987</v>
      </c>
      <c r="E19" s="48">
        <v>2362542.7131393957</v>
      </c>
      <c r="F19" s="48">
        <v>8624.5482402206108</v>
      </c>
      <c r="G19" s="48">
        <v>98822.857142856345</v>
      </c>
      <c r="H19" s="48">
        <v>902790.85714285076</v>
      </c>
      <c r="I19" s="49">
        <v>21.809887199999999</v>
      </c>
      <c r="J19" s="48">
        <v>4531.1035420144835</v>
      </c>
      <c r="K19" s="48">
        <v>45249.291908067709</v>
      </c>
      <c r="L19" s="48">
        <v>7740.5664804208354</v>
      </c>
    </row>
    <row r="20" spans="3:12" x14ac:dyDescent="0.25">
      <c r="C20" s="55">
        <v>2030</v>
      </c>
      <c r="D20" s="48">
        <v>4100797</v>
      </c>
      <c r="E20" s="48">
        <v>2422870.6231747954</v>
      </c>
      <c r="F20" s="48">
        <v>8763.3024333020294</v>
      </c>
      <c r="G20" s="48">
        <v>103112</v>
      </c>
      <c r="H20" s="48">
        <v>1005902.8571428508</v>
      </c>
      <c r="I20" s="49">
        <v>21.809887199999999</v>
      </c>
      <c r="J20" s="48">
        <v>4727.7640207144223</v>
      </c>
      <c r="K20" s="48">
        <v>49977.055928782131</v>
      </c>
      <c r="L20" s="48">
        <v>7764.175316322151</v>
      </c>
    </row>
    <row r="21" spans="3:12" ht="28.5" customHeight="1" x14ac:dyDescent="0.25">
      <c r="C21" s="43" t="s">
        <v>79</v>
      </c>
      <c r="D21" s="50" t="s">
        <v>80</v>
      </c>
      <c r="E21" s="50"/>
      <c r="F21" s="50"/>
      <c r="G21" s="50"/>
      <c r="H21" s="50"/>
      <c r="I21" s="50"/>
      <c r="J21" s="50"/>
      <c r="K21" s="50"/>
      <c r="L21" s="50"/>
    </row>
    <row r="22" spans="3:12" ht="27.75" customHeight="1" x14ac:dyDescent="0.25">
      <c r="C22" s="39"/>
      <c r="D22" s="56" t="s">
        <v>109</v>
      </c>
      <c r="E22" s="39"/>
      <c r="F22" s="39"/>
      <c r="G22" s="44"/>
      <c r="H22" s="44"/>
      <c r="I22" s="44"/>
      <c r="J22" s="44"/>
      <c r="K22" s="45"/>
      <c r="L22" s="46"/>
    </row>
    <row r="23" spans="3:12" ht="25.5" customHeight="1" x14ac:dyDescent="0.25">
      <c r="C23" s="39"/>
      <c r="D23" s="56" t="s">
        <v>110</v>
      </c>
      <c r="E23" s="39"/>
      <c r="F23" s="39"/>
      <c r="G23" s="44"/>
      <c r="H23" s="44"/>
      <c r="I23" s="44"/>
      <c r="J23" s="44"/>
      <c r="K23" s="45"/>
      <c r="L23" s="46"/>
    </row>
    <row r="24" spans="3:12" ht="96" customHeight="1" x14ac:dyDescent="0.25">
      <c r="C24" s="39"/>
      <c r="D24" s="50" t="s">
        <v>111</v>
      </c>
      <c r="E24" s="50"/>
      <c r="F24" s="50"/>
      <c r="G24" s="50"/>
      <c r="H24" s="50"/>
      <c r="I24" s="50"/>
      <c r="J24" s="50"/>
      <c r="K24" s="50"/>
      <c r="L24" s="50"/>
    </row>
    <row r="26" spans="3:12" x14ac:dyDescent="0.25">
      <c r="C26" t="s">
        <v>112</v>
      </c>
      <c r="E26" t="s">
        <v>115</v>
      </c>
      <c r="F26" t="s">
        <v>116</v>
      </c>
    </row>
    <row r="27" spans="3:12" x14ac:dyDescent="0.25">
      <c r="E27" t="s">
        <v>114</v>
      </c>
      <c r="F27" t="s">
        <v>113</v>
      </c>
    </row>
    <row r="28" spans="3:12" x14ac:dyDescent="0.25">
      <c r="E28" t="s">
        <v>117</v>
      </c>
      <c r="F28" t="s">
        <v>118</v>
      </c>
    </row>
  </sheetData>
  <mergeCells count="2">
    <mergeCell ref="D21:L21"/>
    <mergeCell ref="D24:L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Rendimiento autos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2019-04-06T00:04:44Z</dcterms:created>
  <dcterms:modified xsi:type="dcterms:W3CDTF">2021-02-11T16:20:23Z</dcterms:modified>
</cp:coreProperties>
</file>