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3.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M:\PROJECTS\PECC Chih\"/>
    </mc:Choice>
  </mc:AlternateContent>
  <xr:revisionPtr revIDLastSave="0" documentId="13_ncr:1_{063B0D3B-88B7-4E1E-8FE5-1207CF8F97AF}" xr6:coauthVersionLast="36" xr6:coauthVersionMax="36" xr10:uidLastSave="{00000000-0000-0000-0000-000000000000}"/>
  <bookViews>
    <workbookView xWindow="0" yWindow="0" windowWidth="23040" windowHeight="9360" tabRatio="743" firstSheet="1" activeTab="3" xr2:uid="{28D68BA3-82BA-41B3-A3B0-DB98976A52A0}"/>
  </bookViews>
  <sheets>
    <sheet name="Proyeccion 1A3b" sheetId="1" r:id="rId1"/>
    <sheet name="Regresion multiple" sheetId="2" r:id="rId2"/>
    <sheet name="Flota vehicular Chih" sheetId="4" r:id="rId3"/>
    <sheet name="Proyeccion 1A3b (2)" sheetId="5" r:id="rId4"/>
    <sheet name="Regresion multiple 2" sheetId="9" r:id="rId5"/>
    <sheet name="Resumen" sheetId="10"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28" i="5" l="1"/>
  <c r="D27" i="5"/>
  <c r="D26" i="5"/>
  <c r="B41" i="5"/>
  <c r="B42" i="5"/>
  <c r="B43" i="5"/>
  <c r="B44" i="5"/>
  <c r="B45" i="5"/>
  <c r="B46" i="5"/>
  <c r="B47" i="5"/>
  <c r="B48" i="5"/>
  <c r="B49" i="5"/>
  <c r="B50" i="5"/>
  <c r="B51" i="5"/>
  <c r="B52" i="5"/>
  <c r="B53" i="5"/>
  <c r="B54" i="5"/>
  <c r="B40" i="5"/>
  <c r="D24" i="5"/>
  <c r="D25" i="5"/>
  <c r="D23" i="5"/>
  <c r="D12" i="5" a="1"/>
  <c r="D13" i="5" s="1"/>
  <c r="D12" i="5" l="1"/>
  <c r="D16" i="5"/>
  <c r="D15" i="5"/>
  <c r="D14" i="5"/>
  <c r="C54" i="5"/>
  <c r="C53" i="5"/>
  <c r="C35" i="5" a="1"/>
  <c r="C36" i="5" s="1"/>
  <c r="B35" i="5" a="1"/>
  <c r="B36" i="5" s="1"/>
  <c r="D54" i="5"/>
  <c r="C12" i="5" a="1"/>
  <c r="C12" i="5" s="1"/>
  <c r="B12" i="5" a="1"/>
  <c r="B12" i="5" s="1"/>
  <c r="G35" i="4"/>
  <c r="G43" i="4"/>
  <c r="E46" i="4"/>
  <c r="G46" i="4" s="1"/>
  <c r="E47" i="4"/>
  <c r="G47" i="4" s="1"/>
  <c r="E53" i="4"/>
  <c r="G53" i="4" s="1"/>
  <c r="E54" i="4"/>
  <c r="G54" i="4" s="1"/>
  <c r="E55" i="4"/>
  <c r="G55" i="4" s="1"/>
  <c r="F45" i="4"/>
  <c r="E45" i="4" s="1"/>
  <c r="G45" i="4" s="1"/>
  <c r="F46" i="4"/>
  <c r="F47" i="4"/>
  <c r="F48" i="4"/>
  <c r="E48" i="4" s="1"/>
  <c r="G48" i="4" s="1"/>
  <c r="F49" i="4"/>
  <c r="E49" i="4" s="1"/>
  <c r="G49" i="4" s="1"/>
  <c r="F50" i="4"/>
  <c r="E50" i="4" s="1"/>
  <c r="G50" i="4" s="1"/>
  <c r="F51" i="4"/>
  <c r="E51" i="4" s="1"/>
  <c r="G51" i="4" s="1"/>
  <c r="F52" i="4"/>
  <c r="E52" i="4" s="1"/>
  <c r="G52" i="4" s="1"/>
  <c r="F53" i="4"/>
  <c r="F54" i="4"/>
  <c r="F55" i="4"/>
  <c r="F56" i="4"/>
  <c r="E56" i="4" s="1"/>
  <c r="G56" i="4" s="1"/>
  <c r="F44" i="4"/>
  <c r="E44" i="4" s="1"/>
  <c r="G44" i="4" s="1"/>
  <c r="F31" i="4"/>
  <c r="E31" i="4"/>
  <c r="G31" i="4" s="1"/>
  <c r="E32" i="4"/>
  <c r="F32" i="4" s="1"/>
  <c r="E33" i="4"/>
  <c r="F33" i="4" s="1"/>
  <c r="E34" i="4"/>
  <c r="F34" i="4" s="1"/>
  <c r="E35" i="4"/>
  <c r="F35" i="4" s="1"/>
  <c r="E37" i="4"/>
  <c r="G37" i="4" s="1"/>
  <c r="E38" i="4"/>
  <c r="F38" i="4" s="1"/>
  <c r="E39" i="4"/>
  <c r="G39" i="4" s="1"/>
  <c r="E40" i="4"/>
  <c r="G40" i="4" s="1"/>
  <c r="E41" i="4"/>
  <c r="F41" i="4" s="1"/>
  <c r="E42" i="4"/>
  <c r="F42" i="4" s="1"/>
  <c r="E43" i="4"/>
  <c r="F43" i="4" s="1"/>
  <c r="E36" i="4"/>
  <c r="G36" i="4" s="1"/>
  <c r="E23" i="4"/>
  <c r="E24" i="4"/>
  <c r="E25" i="4"/>
  <c r="E26" i="4"/>
  <c r="E22" i="4"/>
  <c r="D53" i="5" l="1"/>
  <c r="G42" i="4"/>
  <c r="G34" i="4"/>
  <c r="F40" i="4"/>
  <c r="G41" i="4"/>
  <c r="G33" i="4"/>
  <c r="F39" i="4"/>
  <c r="G32" i="4"/>
  <c r="G38" i="4"/>
  <c r="F37" i="4"/>
  <c r="F36" i="4"/>
  <c r="C35" i="5"/>
  <c r="D35" i="5" s="1"/>
  <c r="C39" i="5"/>
  <c r="C38" i="5"/>
  <c r="C37" i="5"/>
  <c r="B35" i="5"/>
  <c r="B39" i="5"/>
  <c r="B38" i="5"/>
  <c r="B37" i="5"/>
  <c r="D37" i="5" s="1"/>
  <c r="E37" i="5" s="1"/>
  <c r="C16" i="5"/>
  <c r="C14" i="5"/>
  <c r="C13" i="5"/>
  <c r="C15" i="5"/>
  <c r="D48" i="5"/>
  <c r="D40" i="5"/>
  <c r="B16" i="5"/>
  <c r="B15" i="5"/>
  <c r="B14" i="5"/>
  <c r="B13" i="5"/>
  <c r="D43" i="5"/>
  <c r="D51" i="5"/>
  <c r="D41" i="5"/>
  <c r="D49" i="5"/>
  <c r="D39" i="5"/>
  <c r="E39" i="5" s="1"/>
  <c r="D44" i="5"/>
  <c r="D52" i="5"/>
  <c r="D46" i="5"/>
  <c r="D47" i="5"/>
  <c r="D36" i="5"/>
  <c r="E36" i="5" s="1"/>
  <c r="D42" i="5"/>
  <c r="D50" i="5"/>
  <c r="D45" i="5"/>
  <c r="E35" i="5" l="1"/>
  <c r="D38" i="5"/>
  <c r="E38" i="5" s="1"/>
  <c r="D21" i="1" l="1"/>
  <c r="D22" i="1"/>
  <c r="D20" i="1"/>
  <c r="C33" i="1"/>
  <c r="C34" i="1"/>
  <c r="C35" i="1"/>
  <c r="C36" i="1"/>
  <c r="C37" i="1"/>
  <c r="C38" i="1"/>
  <c r="C39" i="1"/>
  <c r="C40" i="1"/>
  <c r="C41" i="1"/>
  <c r="C42" i="1"/>
  <c r="C43" i="1"/>
  <c r="C44" i="1"/>
  <c r="C45" i="1"/>
  <c r="C46" i="1"/>
  <c r="C32" i="1"/>
  <c r="B33" i="1"/>
  <c r="B34" i="1"/>
  <c r="B35" i="1"/>
  <c r="B36" i="1"/>
  <c r="B37" i="1"/>
  <c r="B38" i="1"/>
  <c r="B39" i="1"/>
  <c r="B40" i="1"/>
  <c r="B41" i="1"/>
  <c r="B42" i="1"/>
  <c r="B43" i="1"/>
  <c r="B44" i="1"/>
  <c r="B45" i="1"/>
  <c r="B46" i="1"/>
  <c r="B32" i="1"/>
  <c r="D27" i="2"/>
  <c r="D28" i="2"/>
  <c r="D29" i="2"/>
  <c r="D30" i="2"/>
  <c r="D26" i="2"/>
  <c r="D35" i="1" l="1"/>
  <c r="D30" i="1"/>
  <c r="E30" i="1" s="1"/>
  <c r="D34" i="1"/>
  <c r="D29" i="1"/>
  <c r="E29" i="1" s="1"/>
  <c r="D41" i="1"/>
  <c r="D33" i="1"/>
  <c r="D42" i="1"/>
  <c r="D28" i="1"/>
  <c r="E28" i="1" s="1"/>
  <c r="D40" i="1"/>
  <c r="D32" i="1"/>
  <c r="D39" i="1"/>
  <c r="D46" i="1"/>
  <c r="D38" i="1"/>
  <c r="D37" i="1"/>
  <c r="D27" i="1"/>
  <c r="E27" i="1" s="1"/>
  <c r="D44" i="1"/>
  <c r="D36" i="1"/>
  <c r="D45" i="1"/>
  <c r="D31" i="1"/>
  <c r="E31" i="1" s="1"/>
  <c r="D43" i="1"/>
</calcChain>
</file>

<file path=xl/sharedStrings.xml><?xml version="1.0" encoding="utf-8"?>
<sst xmlns="http://schemas.openxmlformats.org/spreadsheetml/2006/main" count="211" uniqueCount="129">
  <si>
    <t>Parametro</t>
  </si>
  <si>
    <t>Entidad Federativa</t>
  </si>
  <si>
    <t>PIB</t>
  </si>
  <si>
    <t>1A3b</t>
  </si>
  <si>
    <t>Transporte</t>
  </si>
  <si>
    <t xml:space="preserve">Chihuahua </t>
  </si>
  <si>
    <t>Total</t>
  </si>
  <si>
    <t>1A3b Autotransporte Gasolina</t>
  </si>
  <si>
    <t>1A3b Autotransporte Diesel</t>
  </si>
  <si>
    <t>Población</t>
  </si>
  <si>
    <t>económicamente activa</t>
  </si>
  <si>
    <t>miles de personas</t>
  </si>
  <si>
    <t>millones de pesos de 2013</t>
  </si>
  <si>
    <t>Caracterísitica</t>
  </si>
  <si>
    <t>Unidades</t>
  </si>
  <si>
    <r>
      <t>Gg CO</t>
    </r>
    <r>
      <rPr>
        <vertAlign val="subscript"/>
        <sz val="9"/>
        <color theme="1"/>
        <rFont val="Calibri"/>
        <family val="2"/>
        <scheme val="minor"/>
      </rPr>
      <t>2</t>
    </r>
    <r>
      <rPr>
        <sz val="9"/>
        <color theme="1"/>
        <rFont val="Calibri"/>
        <family val="2"/>
        <scheme val="minor"/>
      </rPr>
      <t>e</t>
    </r>
  </si>
  <si>
    <t>Emisiones</t>
  </si>
  <si>
    <t>SUMMARY OUTPUT</t>
  </si>
  <si>
    <t>Regression Statistics</t>
  </si>
  <si>
    <t>Multiple R</t>
  </si>
  <si>
    <t>R Square</t>
  </si>
  <si>
    <t>Adjusted R Square</t>
  </si>
  <si>
    <t>Standard Error</t>
  </si>
  <si>
    <t>Observations</t>
  </si>
  <si>
    <t>ANOVA</t>
  </si>
  <si>
    <t>Regression</t>
  </si>
  <si>
    <t>Residual</t>
  </si>
  <si>
    <t>Intercept</t>
  </si>
  <si>
    <t>df</t>
  </si>
  <si>
    <t>SS</t>
  </si>
  <si>
    <t>MS</t>
  </si>
  <si>
    <t>F</t>
  </si>
  <si>
    <t>Significance F</t>
  </si>
  <si>
    <t>Coefficients</t>
  </si>
  <si>
    <t>t Stat</t>
  </si>
  <si>
    <t>P-value</t>
  </si>
  <si>
    <t>Lower 95%</t>
  </si>
  <si>
    <t>Upper 95%</t>
  </si>
  <si>
    <t>Lower 95.0%</t>
  </si>
  <si>
    <t>Upper 95.0%</t>
  </si>
  <si>
    <t>RESIDUAL OUTPUT</t>
  </si>
  <si>
    <t>Observation</t>
  </si>
  <si>
    <t>Predicted 1A3b</t>
  </si>
  <si>
    <t>Residuals</t>
  </si>
  <si>
    <t>Residuals (%)</t>
  </si>
  <si>
    <t>Diferencia</t>
  </si>
  <si>
    <t>PIB [1]</t>
  </si>
  <si>
    <t>Población [2]</t>
  </si>
  <si>
    <t>[2] E9:E29 hoja: "Poblacion Chih" Libro: "Correlaciones.xlsx" Ruta: G:\PROJECTS\PECC Chih</t>
  </si>
  <si>
    <t>PIB [1] [3]</t>
  </si>
  <si>
    <t>[1] A42:S46 hoja: "Producto interno bruto" Libro: "Correlaciones.xlsx" Ruta: G:\PROJECTS\PECC Chih</t>
  </si>
  <si>
    <t>[3] Calculados con la correlación entre PIB del sector transporte de Chihuahua y el año del 2010 al 2017</t>
  </si>
  <si>
    <t>1A3b [4]</t>
  </si>
  <si>
    <t>[4] Calculados con la ecuación de regresión lineal múltiple cuyos coeficientes se indican en las celdas K19:L22</t>
  </si>
  <si>
    <t>Resultados del análisis de regresión múltiple [5]</t>
  </si>
  <si>
    <t>Procedimiento: Pestaña Data -&gt; Data Analysis -&gt; Regression</t>
  </si>
  <si>
    <t>Año</t>
  </si>
  <si>
    <t>[5] Resultados detallados en hoja: Regresion multiple</t>
  </si>
  <si>
    <t>Motocicletas</t>
  </si>
  <si>
    <t>Autos</t>
  </si>
  <si>
    <t>Camionetas y autobuses</t>
  </si>
  <si>
    <t>Camiones de carga</t>
  </si>
  <si>
    <t>Número de vehículos en el estado de Chihuahua</t>
  </si>
  <si>
    <t>Fuente: Instituto Nacional de Estadística y Geografía, INEGI. Vehículos de Motor Registrados en Circulación 1980-2017, información anual, cifras definitivas 2017. Descargado el 2/2/2019 del sitio https://datos.gob.mx/busca/dataset/vehiculos-de-motor-registrados-en-circulacion</t>
  </si>
  <si>
    <t>Sumar si la columna 4 = 08 (Chihuahua) los valores de las columnas 6 a 8 para autos, 9 a 11 para camionetas y autobuses, 12 a 14 para camiones de carga, y 15 a 18 para motocicletas</t>
  </si>
  <si>
    <t>No. de Vehículos</t>
  </si>
  <si>
    <t>Tasa de motorización</t>
  </si>
  <si>
    <t>Vehículos</t>
  </si>
  <si>
    <t>Población a mitad del año en Chihuahua [1]</t>
  </si>
  <si>
    <t xml:space="preserve">Fuentes: </t>
  </si>
  <si>
    <t>[1] Consejo Nacional de Población. Indicadores Demográficos 1950 - 2015. Columna POM_MIT_AÑO. http://www.conapo.gob.mx/work/models/CONAPO/Datos_Abiertos/Proyecciones2018/ind_dem_proyecciones.csv consultado el 1/02/2019.</t>
  </si>
  <si>
    <t>Total del estado</t>
  </si>
  <si>
    <t>Población [5]</t>
  </si>
  <si>
    <t>[5] Consejo Nacional de Población. Indicadores Demográficos 1950 - 2015. Columna POM_MIT_AÑO. http://www.conapo.gob.mx/work/models/CONAPO/Datos_Abiertos/Proyecciones2018/ind_dem_proyecciones.csv consultado el 1/02/2019.</t>
  </si>
  <si>
    <r>
      <t>Emisiones 
(Gg CO</t>
    </r>
    <r>
      <rPr>
        <vertAlign val="subscript"/>
        <sz val="9"/>
        <color theme="1"/>
        <rFont val="Calibri"/>
        <family val="2"/>
        <scheme val="minor"/>
      </rPr>
      <t>2</t>
    </r>
    <r>
      <rPr>
        <sz val="9"/>
        <color theme="1"/>
        <rFont val="Calibri"/>
        <family val="2"/>
        <scheme val="minor"/>
      </rPr>
      <t>e)</t>
    </r>
  </si>
  <si>
    <t>habitantes</t>
  </si>
  <si>
    <t>1A3b Autotransporte</t>
  </si>
  <si>
    <t>[5] Resultados detallados en hoja: Regresion multiple 2</t>
  </si>
  <si>
    <t>Emisiones [3]</t>
  </si>
  <si>
    <t>[3] Inventario estatal de emisiones de gases de efecto invernadero de Chihuahua, este trabajo.</t>
  </si>
  <si>
    <t>PIB = 2.04219573E+04(año) - 4.06346347E+07</t>
  </si>
  <si>
    <t>Coeficientes</t>
  </si>
  <si>
    <t>Constante</t>
  </si>
  <si>
    <t>Significancia F</t>
  </si>
  <si>
    <t>Error relativo estándar</t>
  </si>
  <si>
    <t>[5] Fuente: elaboración propia</t>
  </si>
  <si>
    <t>Parámetro</t>
  </si>
  <si>
    <r>
      <t>R</t>
    </r>
    <r>
      <rPr>
        <vertAlign val="superscript"/>
        <sz val="9"/>
        <color theme="1"/>
        <rFont val="Calibri"/>
        <family val="2"/>
        <scheme val="minor"/>
      </rPr>
      <t>2</t>
    </r>
    <r>
      <rPr>
        <sz val="9"/>
        <color theme="1"/>
        <rFont val="Calibri"/>
        <family val="2"/>
        <scheme val="minor"/>
      </rPr>
      <t xml:space="preserve"> ajustado</t>
    </r>
  </si>
  <si>
    <t>[1] Instituto nacional de estadística y geografía. Sistema de cuentas nacionales de México. Producto interno rruto por entidad federativa. Año base 2013. Serie de 2003 a 2017. PIB de las entidades federativas por actividad económica / Chihuahua. Cuadro completo. https://www.inegi.org.mx/programas/pibent/2013/ (descargado el 2/2/2019) PIB por Entidad Federativa (PIBE). Base 2013. Tabulados
Serie Anual. Por selección de variables Tabulados Completos. Archivo: PIBE_Entidad__Chih_53_8.xlsx Total a valores constantes (fila 9)</t>
  </si>
  <si>
    <t xml:space="preserve">[2] Consejo Nacional de Población. Indicadores demográficos 1950 - 2015. Columna POM_MIT_AÑO. consultado el 1/02/2019. http://www.conapo.gob.mx/work/models/CONAPO/Datos_Abiertos/Proyecciones2018/ind_dem_proyecciones.csv </t>
  </si>
  <si>
    <t>Producto interno bruto [1] (millones de pesos de 2013)</t>
  </si>
  <si>
    <t>Población [2]
(habitantes)</t>
  </si>
  <si>
    <r>
      <t>Emisiones 1A3b Autotransporte [3]
(Gg CO</t>
    </r>
    <r>
      <rPr>
        <vertAlign val="subscript"/>
        <sz val="9"/>
        <color theme="1"/>
        <rFont val="Calibri"/>
        <family val="2"/>
        <scheme val="minor"/>
      </rPr>
      <t>2</t>
    </r>
    <r>
      <rPr>
        <sz val="9"/>
        <color theme="1"/>
        <rFont val="Calibri"/>
        <family val="2"/>
        <scheme val="minor"/>
      </rPr>
      <t>e)</t>
    </r>
  </si>
  <si>
    <t>Proyeccion 1A3b</t>
  </si>
  <si>
    <t>Regresion multiple</t>
  </si>
  <si>
    <t>Flota vehicular Chih</t>
  </si>
  <si>
    <t>Proyeccion 1A3b (2)</t>
  </si>
  <si>
    <t>Regresion multiple 2</t>
  </si>
  <si>
    <t>Se usa la población económicamente activa y el producto interno bruto del sector transporte para hacer la regresión.</t>
  </si>
  <si>
    <t>Las emisiones proyectadas siguen una trayectoria potencial (cuadrática, potencial o exponencial) resultando en casi el 100% más emisiones en el 2032 con respecto al 2017</t>
  </si>
  <si>
    <t>Analizando la fuente de información del PIB (la del INEGI, no la del IEGI) parece ser que el PIB de transporte no tiene nada que ver con el uso de vehículos (ni uso, ni consumo de combustible)</t>
  </si>
  <si>
    <t>Por lo tanto se recuperaron los datos del PIB total del estado y se observó que la tendencia en el tiempo es lineal, por lo cual se supuso que eso eliminaría la tendencia potencial de las emisiones proyectadas.</t>
  </si>
  <si>
    <t>Adicionalmente, en el plan estatal de desarrollo 2017-2021 de chihuahua se notó que usan el parámetro de motorización (No. vehículos / 1000 hab) para predecir el número de vehículos.</t>
  </si>
  <si>
    <t>Esto indicaba que la relación sería mejor con la población total que con la población económicamente activa, y confirmó que la población es de hecho una variable relevante para la predicción del número de vehículos.</t>
  </si>
  <si>
    <t>Por esto, se hizo una nueva regresión lineal múltiple en la hoja Proyeccion 1A3b (2) con población (total) y PIB (total)</t>
  </si>
  <si>
    <t>Los resultados detallados de la regresión con los datos de la hoja Proyeccion 1A3b. No son tan buenos como el de la Regresion multiple 2.</t>
  </si>
  <si>
    <t>Significance F = 0.231158168, debería ser de menos del 5% (nivel de significancia del 95%) o sea la probabilidad de que el modelo de un error es menor del 5%.</t>
  </si>
  <si>
    <t>Adjusted R Square = 0.53768366, este valor es el coefficiente de correlación corregido por ser analisis multivariado. Debería ser cercano a 1.</t>
  </si>
  <si>
    <t>Standard Error = 134.629598 Como el valor de las emisiones en promedio es de 6000, 134/6000 = 2% de error.</t>
  </si>
  <si>
    <t>P value Intercept = 0.6708, debería ser menor al 5% o 10%, dependiendo del nivel de error aceptable (y yo creo que de la calidad de la información disponible)</t>
  </si>
  <si>
    <t>P value PIB = 0.6552 ídem</t>
  </si>
  <si>
    <t>P value Población = 0.8548 ídem</t>
  </si>
  <si>
    <t>Se estiman las emisiones mediante correlaciones simples de las emisiones con respecto al total de vehículos, y de la tasa de motorización con el año.</t>
  </si>
  <si>
    <t>La taza de motorización parece tener una tendencia bien definida en el tiempo. Esta tendencia se extrapola hasta 2032, y se usa para calcular el número de vehículos hasta el 2032.</t>
  </si>
  <si>
    <t>Con el número de vehículo y la correlación obtenida se calculan las emisiones hasta 2032.</t>
  </si>
  <si>
    <t>Da resultados muy similares que los obtenidos con la regresión múltiple 2, pero considera ve menos robusta porque la correlación emisiones vs total de vehículos solo se hizo con 4 años 2014-2017.</t>
  </si>
  <si>
    <t>(incluir 2013 disminuye mucho el coeficiente de correlación y estropea la tendencia).</t>
  </si>
  <si>
    <t>Sin embargo, se considera que el método es válido, especialemente porque da resultados similares al de correlación multiple 2.</t>
  </si>
  <si>
    <t>Regresión lineal múltiple ente emisiones 1A3b con población (total) y PIB (total)</t>
  </si>
  <si>
    <t>Esta se considera como la más robusta de las predicciones, y se usa como parte de la línea base en el reporte.</t>
  </si>
  <si>
    <t>Significance F = 0.042259241</t>
  </si>
  <si>
    <t>Adjusted R Square = 0.915481517637345</t>
  </si>
  <si>
    <t>Standard Error = 57.5634446298666 (.88%)</t>
  </si>
  <si>
    <t>P value Intercept = 0.103168276408541</t>
  </si>
  <si>
    <t>P value PIB = 0.0732551905346259</t>
  </si>
  <si>
    <t>P value Población = 0.131005469834492</t>
  </si>
  <si>
    <t>Los resultados detallados de la regresión con los datos de la hoja Proyeccion 1A3b (2).</t>
  </si>
  <si>
    <t>[3] Inventario estatal de emisiones de gases de efecto invernadero de Chihuahua, este trabajo. Ver Linea base para escenarios 3.xlsx, hoja: Tabla Resumen Prioritarias; Celdas A15:F:15</t>
  </si>
  <si>
    <t>Predicted Emisiones 1A3b Autotransporte [3]
(Gg CO2e)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</si>
</sst>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sz val="11"/>
      <color theme="1"/>
      <name val="Calibri"/>
      <family val="2"/>
      <scheme val="minor"/>
    </font>
    <font>
      <sz val="10"/>
      <name val="Arial"/>
      <family val="2"/>
    </font>
    <font>
      <b/>
      <sz val="9"/>
      <color theme="0"/>
      <name val="Calibri"/>
      <family val="2"/>
      <scheme val="minor"/>
    </font>
    <font>
      <sz val="9"/>
      <color theme="1"/>
      <name val="Calibri"/>
      <family val="2"/>
      <scheme val="minor"/>
    </font>
    <font>
      <sz val="9"/>
      <name val="Calibri"/>
      <family val="2"/>
      <scheme val="minor"/>
    </font>
    <font>
      <vertAlign val="subscript"/>
      <sz val="9"/>
      <color theme="1"/>
      <name val="Calibri"/>
      <family val="2"/>
      <scheme val="minor"/>
    </font>
    <font>
      <i/>
      <sz val="11"/>
      <color theme="1"/>
      <name val="Calibri"/>
      <family val="2"/>
      <scheme val="minor"/>
    </font>
    <font>
      <b/>
      <sz val="9"/>
      <name val="Calibri"/>
      <family val="2"/>
      <scheme val="minor"/>
    </font>
    <font>
      <i/>
      <sz val="9"/>
      <color theme="1"/>
      <name val="Calibri"/>
      <family val="2"/>
      <scheme val="minor"/>
    </font>
    <font>
      <b/>
      <sz val="9"/>
      <color theme="1"/>
      <name val="Calibri"/>
      <family val="2"/>
      <scheme val="minor"/>
    </font>
    <font>
      <vertAlign val="superscript"/>
      <sz val="9"/>
      <color theme="1"/>
      <name val="Calibri"/>
      <family val="2"/>
      <scheme val="minor"/>
    </font>
  </fonts>
  <fills count="5">
    <fill>
      <patternFill patternType="none"/>
    </fill>
    <fill>
      <patternFill patternType="gray125"/>
    </fill>
    <fill>
      <patternFill patternType="solid">
        <fgColor theme="4" tint="-0.249977111117893"/>
        <bgColor indexed="64"/>
      </patternFill>
    </fill>
    <fill>
      <patternFill patternType="solid">
        <fgColor theme="9" tint="0.39997558519241921"/>
        <bgColor indexed="64"/>
      </patternFill>
    </fill>
    <fill>
      <patternFill patternType="solid">
        <fgColor theme="0"/>
        <bgColor indexed="64"/>
      </patternFill>
    </fill>
  </fills>
  <borders count="7">
    <border>
      <left/>
      <right/>
      <top/>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
      <left/>
      <right/>
      <top/>
      <bottom style="thin">
        <color theme="4" tint="0.79998168889431442"/>
      </bottom>
      <diagonal/>
    </border>
    <border>
      <left style="thin">
        <color theme="4" tint="0.79998168889431442"/>
      </left>
      <right style="thin">
        <color theme="4" tint="0.79998168889431442"/>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medium">
        <color indexed="64"/>
      </top>
      <bottom style="thin">
        <color indexed="64"/>
      </bottom>
      <diagonal/>
    </border>
  </borders>
  <cellStyleXfs count="3">
    <xf numFmtId="0" fontId="0" fillId="0" borderId="0"/>
    <xf numFmtId="9" fontId="1" fillId="0" borderId="0" applyFont="0" applyFill="0" applyBorder="0" applyAlignment="0" applyProtection="0"/>
    <xf numFmtId="0" fontId="2" fillId="0" borderId="0"/>
  </cellStyleXfs>
  <cellXfs count="56">
    <xf numFmtId="0" fontId="0" fillId="0" borderId="0" xfId="0"/>
    <xf numFmtId="0" fontId="3" fillId="2" borderId="0" xfId="0" applyFont="1" applyFill="1" applyBorder="1"/>
    <xf numFmtId="0" fontId="4" fillId="0" borderId="0" xfId="0" applyFont="1"/>
    <xf numFmtId="0" fontId="4" fillId="0" borderId="0" xfId="0" applyFont="1" applyFill="1" applyBorder="1"/>
    <xf numFmtId="3" fontId="5" fillId="0" borderId="0" xfId="2" applyNumberFormat="1" applyFont="1" applyFill="1" applyBorder="1"/>
    <xf numFmtId="0" fontId="3" fillId="2" borderId="0" xfId="0" applyFont="1" applyFill="1" applyBorder="1" applyAlignment="1">
      <alignment horizontal="center"/>
    </xf>
    <xf numFmtId="3" fontId="5" fillId="0" borderId="0" xfId="2" applyNumberFormat="1" applyFont="1" applyFill="1" applyBorder="1" applyAlignment="1">
      <alignment horizontal="right" indent="1"/>
    </xf>
    <xf numFmtId="0" fontId="5" fillId="0" borderId="0" xfId="2" applyFont="1" applyFill="1" applyBorder="1" applyAlignment="1">
      <alignment horizontal="center"/>
    </xf>
    <xf numFmtId="0" fontId="3" fillId="2" borderId="0" xfId="0" applyFont="1" applyFill="1" applyAlignment="1">
      <alignment horizontal="center"/>
    </xf>
    <xf numFmtId="0" fontId="5" fillId="0" borderId="0" xfId="2" applyFont="1" applyFill="1" applyBorder="1" applyAlignment="1">
      <alignment horizontal="left"/>
    </xf>
    <xf numFmtId="0" fontId="0" fillId="3" borderId="1" xfId="0" applyFill="1" applyBorder="1"/>
    <xf numFmtId="0" fontId="7" fillId="3" borderId="1" xfId="0" applyFont="1" applyFill="1" applyBorder="1" applyAlignment="1">
      <alignment horizontal="centerContinuous"/>
    </xf>
    <xf numFmtId="0" fontId="0" fillId="3" borderId="1" xfId="0" applyFill="1" applyBorder="1" applyAlignment="1"/>
    <xf numFmtId="0" fontId="7" fillId="3" borderId="1" xfId="0" applyFont="1" applyFill="1" applyBorder="1" applyAlignment="1">
      <alignment horizontal="center"/>
    </xf>
    <xf numFmtId="164" fontId="0" fillId="3" borderId="1" xfId="1" applyNumberFormat="1" applyFont="1" applyFill="1" applyBorder="1"/>
    <xf numFmtId="164" fontId="0" fillId="0" borderId="0" xfId="1" applyNumberFormat="1" applyFont="1"/>
    <xf numFmtId="164" fontId="4" fillId="0" borderId="0" xfId="1" applyNumberFormat="1" applyFont="1"/>
    <xf numFmtId="0" fontId="4" fillId="0" borderId="0" xfId="0" applyFont="1" applyAlignment="1">
      <alignment horizontal="center"/>
    </xf>
    <xf numFmtId="0" fontId="3" fillId="2" borderId="0" xfId="0" applyFont="1" applyFill="1" applyBorder="1" applyAlignment="1">
      <alignment vertical="center"/>
    </xf>
    <xf numFmtId="3" fontId="8" fillId="0" borderId="0" xfId="2" applyNumberFormat="1" applyFont="1" applyFill="1" applyBorder="1" applyAlignment="1">
      <alignment horizontal="right" indent="1"/>
    </xf>
    <xf numFmtId="0" fontId="4" fillId="0" borderId="0" xfId="0" applyFont="1" applyAlignment="1">
      <alignment horizontal="center" vertical="center"/>
    </xf>
    <xf numFmtId="0" fontId="9" fillId="3" borderId="1" xfId="0" applyFont="1" applyFill="1" applyBorder="1" applyAlignment="1">
      <alignment horizontal="center"/>
    </xf>
    <xf numFmtId="0" fontId="4" fillId="3" borderId="1" xfId="0" applyFont="1" applyFill="1" applyBorder="1" applyAlignment="1"/>
    <xf numFmtId="0" fontId="4" fillId="3" borderId="3" xfId="0" applyFont="1" applyFill="1" applyBorder="1" applyAlignment="1"/>
    <xf numFmtId="0" fontId="0" fillId="3" borderId="0" xfId="0" applyFill="1"/>
    <xf numFmtId="0" fontId="5" fillId="0" borderId="0" xfId="0" applyFont="1" applyFill="1" applyBorder="1"/>
    <xf numFmtId="0" fontId="5" fillId="0" borderId="0" xfId="0" applyFont="1" applyFill="1" applyBorder="1" applyAlignment="1">
      <alignment horizontal="center"/>
    </xf>
    <xf numFmtId="0" fontId="0" fillId="0" borderId="0" xfId="0" applyAlignment="1">
      <alignment horizontal="center" vertical="top" wrapText="1"/>
    </xf>
    <xf numFmtId="0" fontId="0" fillId="0" borderId="0" xfId="0"/>
    <xf numFmtId="3" fontId="0" fillId="0" borderId="0" xfId="0" applyNumberFormat="1"/>
    <xf numFmtId="0" fontId="4" fillId="0" borderId="0" xfId="0" applyFont="1" applyAlignment="1">
      <alignment horizontal="center" vertical="top" wrapText="1"/>
    </xf>
    <xf numFmtId="3" fontId="4" fillId="0" borderId="0" xfId="0" applyNumberFormat="1" applyFont="1"/>
    <xf numFmtId="0" fontId="0" fillId="0" borderId="0" xfId="0" applyFill="1" applyBorder="1" applyAlignment="1"/>
    <xf numFmtId="0" fontId="0" fillId="0" borderId="5" xfId="0" applyFill="1" applyBorder="1" applyAlignment="1"/>
    <xf numFmtId="0" fontId="7" fillId="0" borderId="6" xfId="0" applyFont="1" applyFill="1" applyBorder="1" applyAlignment="1">
      <alignment horizontal="center"/>
    </xf>
    <xf numFmtId="0" fontId="7" fillId="0" borderId="6" xfId="0" applyFont="1" applyFill="1" applyBorder="1" applyAlignment="1">
      <alignment horizontal="centerContinuous"/>
    </xf>
    <xf numFmtId="0" fontId="5" fillId="4" borderId="4" xfId="0" applyFont="1" applyFill="1" applyBorder="1" applyAlignment="1">
      <alignment horizontal="center"/>
    </xf>
    <xf numFmtId="0" fontId="4" fillId="4" borderId="4" xfId="0" applyFont="1" applyFill="1" applyBorder="1" applyAlignment="1">
      <alignment horizontal="center"/>
    </xf>
    <xf numFmtId="3" fontId="5" fillId="4" borderId="4" xfId="2" applyNumberFormat="1" applyFont="1" applyFill="1" applyBorder="1" applyAlignment="1">
      <alignment horizontal="right" indent="1"/>
    </xf>
    <xf numFmtId="0" fontId="0" fillId="0" borderId="0" xfId="0" applyFill="1" applyBorder="1"/>
    <xf numFmtId="0" fontId="4" fillId="0" borderId="0" xfId="0" applyFont="1" applyFill="1" applyBorder="1" applyAlignment="1"/>
    <xf numFmtId="0" fontId="4" fillId="4" borderId="4" xfId="0" applyFont="1" applyFill="1" applyBorder="1" applyAlignment="1"/>
    <xf numFmtId="10" fontId="4" fillId="4" borderId="4" xfId="1" applyNumberFormat="1" applyFont="1" applyFill="1" applyBorder="1" applyAlignment="1"/>
    <xf numFmtId="0" fontId="4" fillId="4" borderId="0" xfId="0" applyFont="1" applyFill="1" applyBorder="1" applyAlignment="1"/>
    <xf numFmtId="10" fontId="4" fillId="4" borderId="0" xfId="1" applyNumberFormat="1" applyFont="1" applyFill="1" applyBorder="1" applyAlignment="1"/>
    <xf numFmtId="0" fontId="4" fillId="4" borderId="3" xfId="0" applyFont="1" applyFill="1" applyBorder="1" applyAlignment="1"/>
    <xf numFmtId="0" fontId="0" fillId="4" borderId="0" xfId="0" applyFill="1"/>
    <xf numFmtId="164" fontId="4" fillId="4" borderId="4" xfId="1" applyNumberFormat="1" applyFont="1" applyFill="1" applyBorder="1" applyAlignment="1"/>
    <xf numFmtId="0" fontId="4" fillId="4" borderId="4" xfId="0" applyFont="1" applyFill="1" applyBorder="1" applyAlignment="1">
      <alignment horizontal="center" vertical="top" wrapText="1"/>
    </xf>
    <xf numFmtId="0" fontId="5" fillId="4" borderId="4" xfId="0" applyFont="1" applyFill="1" applyBorder="1" applyAlignment="1">
      <alignment horizontal="center" vertical="top"/>
    </xf>
    <xf numFmtId="0" fontId="10" fillId="3" borderId="2" xfId="0" applyFont="1" applyFill="1" applyBorder="1" applyAlignment="1">
      <alignment horizontal="center" vertical="center"/>
    </xf>
    <xf numFmtId="0" fontId="4" fillId="0" borderId="0" xfId="0" applyFont="1" applyAlignment="1">
      <alignment horizontal="center"/>
    </xf>
    <xf numFmtId="0" fontId="4" fillId="0" borderId="0" xfId="0" applyFont="1" applyAlignment="1">
      <alignment horizontal="left" vertical="top" wrapText="1"/>
    </xf>
    <xf numFmtId="0" fontId="0" fillId="0" borderId="0" xfId="0" applyAlignment="1">
      <alignment horizontal="center" vertical="top"/>
    </xf>
    <xf numFmtId="0" fontId="4" fillId="4" borderId="4" xfId="0" applyFont="1" applyFill="1" applyBorder="1" applyAlignment="1">
      <alignment horizontal="center" vertical="center"/>
    </xf>
    <xf numFmtId="0" fontId="4" fillId="4" borderId="0" xfId="0" applyFont="1" applyFill="1" applyAlignment="1">
      <alignment horizontal="left" vertical="top" wrapText="1"/>
    </xf>
  </cellXfs>
  <cellStyles count="3">
    <cellStyle name="Normal" xfId="0" builtinId="0"/>
    <cellStyle name="Normal 2" xfId="2" xr:uid="{9F1F900B-317B-4953-8136-AFF24CFCB073}"/>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1" i="0" u="none" strike="noStrike" kern="1200" spc="0" baseline="0">
                <a:solidFill>
                  <a:schemeClr val="tx1">
                    <a:lumMod val="65000"/>
                    <a:lumOff val="35000"/>
                  </a:schemeClr>
                </a:solidFill>
                <a:latin typeface="+mn-lt"/>
                <a:ea typeface="+mn-ea"/>
                <a:cs typeface="+mn-cs"/>
              </a:defRPr>
            </a:pPr>
            <a:r>
              <a:rPr lang="es-MX" sz="1100" b="1"/>
              <a:t>Correlación entre PIB y año Sector</a:t>
            </a:r>
            <a:r>
              <a:rPr lang="es-MX" sz="1100" b="1" baseline="0"/>
              <a:t> transporte de Chihuahua</a:t>
            </a:r>
            <a:endParaRPr lang="es-MX" sz="1100" b="1"/>
          </a:p>
        </c:rich>
      </c:tx>
      <c:overlay val="0"/>
      <c:spPr>
        <a:noFill/>
        <a:ln>
          <a:noFill/>
        </a:ln>
        <a:effectLst/>
      </c:spPr>
      <c:txPr>
        <a:bodyPr rot="0" spcFirstLastPara="1" vertOverflow="ellipsis" vert="horz" wrap="square" anchor="ctr" anchorCtr="1"/>
        <a:lstStyle/>
        <a:p>
          <a:pPr>
            <a:defRPr sz="1100" b="1" i="0" u="none" strike="noStrike" kern="1200" spc="0" baseline="0">
              <a:solidFill>
                <a:schemeClr val="tx1">
                  <a:lumMod val="65000"/>
                  <a:lumOff val="35000"/>
                </a:schemeClr>
              </a:solidFill>
              <a:latin typeface="+mn-lt"/>
              <a:ea typeface="+mn-ea"/>
              <a:cs typeface="+mn-cs"/>
            </a:defRPr>
          </a:pPr>
          <a:endParaRPr lang="es-MX"/>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ly"/>
            <c:order val="2"/>
            <c:dispRSqr val="1"/>
            <c:dispEq val="1"/>
            <c:trendlineLbl>
              <c:layout>
                <c:manualLayout>
                  <c:x val="6.1297025371828268E-3"/>
                  <c:y val="0.45791666666666669"/>
                </c:manualLayout>
              </c:layout>
              <c:numFmt formatCode="0.00000000E+00" sourceLinked="0"/>
              <c:spPr>
                <a:solidFill>
                  <a:sysClr val="window" lastClr="FFFFFF"/>
                </a:solid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trendlineLbl>
          </c:trendline>
          <c:xVal>
            <c:numRef>
              <c:f>'Proyeccion 1A3b'!$M$2:$T$2</c:f>
              <c:numCache>
                <c:formatCode>General</c:formatCode>
                <c:ptCount val="8"/>
                <c:pt idx="0">
                  <c:v>2010</c:v>
                </c:pt>
                <c:pt idx="1">
                  <c:v>2011</c:v>
                </c:pt>
                <c:pt idx="2">
                  <c:v>2012</c:v>
                </c:pt>
                <c:pt idx="3">
                  <c:v>2013</c:v>
                </c:pt>
                <c:pt idx="4">
                  <c:v>2014</c:v>
                </c:pt>
                <c:pt idx="5">
                  <c:v>2015</c:v>
                </c:pt>
                <c:pt idx="6">
                  <c:v>2016</c:v>
                </c:pt>
                <c:pt idx="7">
                  <c:v>2017</c:v>
                </c:pt>
              </c:numCache>
            </c:numRef>
          </c:xVal>
          <c:yVal>
            <c:numRef>
              <c:f>'Proyeccion 1A3b'!$M$3:$T$3</c:f>
              <c:numCache>
                <c:formatCode>#,##0</c:formatCode>
                <c:ptCount val="8"/>
                <c:pt idx="0">
                  <c:v>17408.942999999999</c:v>
                </c:pt>
                <c:pt idx="1">
                  <c:v>18072.098999999998</c:v>
                </c:pt>
                <c:pt idx="2">
                  <c:v>19076.992999999999</c:v>
                </c:pt>
                <c:pt idx="3">
                  <c:v>19990.86</c:v>
                </c:pt>
                <c:pt idx="4">
                  <c:v>21106.706999999999</c:v>
                </c:pt>
                <c:pt idx="5">
                  <c:v>23126.3</c:v>
                </c:pt>
                <c:pt idx="6">
                  <c:v>25384.329000000002</c:v>
                </c:pt>
                <c:pt idx="7">
                  <c:v>27511.870999999999</c:v>
                </c:pt>
              </c:numCache>
            </c:numRef>
          </c:yVal>
          <c:smooth val="0"/>
          <c:extLst>
            <c:ext xmlns:c16="http://schemas.microsoft.com/office/drawing/2014/chart" uri="{C3380CC4-5D6E-409C-BE32-E72D297353CC}">
              <c16:uniqueId val="{00000000-D75F-419A-BB5C-6D9CFE3B2233}"/>
            </c:ext>
          </c:extLst>
        </c:ser>
        <c:dLbls>
          <c:showLegendKey val="0"/>
          <c:showVal val="0"/>
          <c:showCatName val="0"/>
          <c:showSerName val="0"/>
          <c:showPercent val="0"/>
          <c:showBubbleSize val="0"/>
        </c:dLbls>
        <c:axId val="622847472"/>
        <c:axId val="622843536"/>
      </c:scatterChart>
      <c:scatterChart>
        <c:scatterStyle val="lineMarker"/>
        <c:varyColors val="0"/>
        <c:ser>
          <c:idx val="1"/>
          <c:order val="1"/>
          <c:spPr>
            <a:ln w="25400" cap="rnd">
              <a:noFill/>
              <a:round/>
            </a:ln>
            <a:effectLst/>
          </c:spPr>
          <c:marker>
            <c:symbol val="circle"/>
            <c:size val="5"/>
            <c:spPr>
              <a:solidFill>
                <a:schemeClr val="accent2"/>
              </a:solidFill>
              <a:ln w="9525">
                <a:solidFill>
                  <a:schemeClr val="accent2"/>
                </a:solidFill>
              </a:ln>
              <a:effectLst/>
            </c:spPr>
          </c:marker>
          <c:xVal>
            <c:numRef>
              <c:f>'Proyeccion 1A3b'!$M$2:$T$2</c:f>
              <c:numCache>
                <c:formatCode>General</c:formatCode>
                <c:ptCount val="8"/>
                <c:pt idx="0">
                  <c:v>2010</c:v>
                </c:pt>
                <c:pt idx="1">
                  <c:v>2011</c:v>
                </c:pt>
                <c:pt idx="2">
                  <c:v>2012</c:v>
                </c:pt>
                <c:pt idx="3">
                  <c:v>2013</c:v>
                </c:pt>
                <c:pt idx="4">
                  <c:v>2014</c:v>
                </c:pt>
                <c:pt idx="5">
                  <c:v>2015</c:v>
                </c:pt>
                <c:pt idx="6">
                  <c:v>2016</c:v>
                </c:pt>
                <c:pt idx="7">
                  <c:v>2017</c:v>
                </c:pt>
              </c:numCache>
            </c:numRef>
          </c:xVal>
          <c:yVal>
            <c:numRef>
              <c:f>'Proyeccion 1A3b'!$M$4:$T$4</c:f>
              <c:numCache>
                <c:formatCode>#,##0</c:formatCode>
                <c:ptCount val="8"/>
                <c:pt idx="0">
                  <c:v>413437.47200000001</c:v>
                </c:pt>
                <c:pt idx="1">
                  <c:v>422432.72100000002</c:v>
                </c:pt>
                <c:pt idx="2">
                  <c:v>453552.75099999993</c:v>
                </c:pt>
                <c:pt idx="3">
                  <c:v>470103.08199999999</c:v>
                </c:pt>
                <c:pt idx="4">
                  <c:v>480808.75</c:v>
                </c:pt>
                <c:pt idx="5">
                  <c:v>508863.52400000009</c:v>
                </c:pt>
                <c:pt idx="6">
                  <c:v>534161.16700000002</c:v>
                </c:pt>
                <c:pt idx="7">
                  <c:v>550342.57799999998</c:v>
                </c:pt>
              </c:numCache>
            </c:numRef>
          </c:yVal>
          <c:smooth val="0"/>
          <c:extLst>
            <c:ext xmlns:c16="http://schemas.microsoft.com/office/drawing/2014/chart" uri="{C3380CC4-5D6E-409C-BE32-E72D297353CC}">
              <c16:uniqueId val="{00000001-4376-4F55-A5DC-60296399098C}"/>
            </c:ext>
          </c:extLst>
        </c:ser>
        <c:dLbls>
          <c:showLegendKey val="0"/>
          <c:showVal val="0"/>
          <c:showCatName val="0"/>
          <c:showSerName val="0"/>
          <c:showPercent val="0"/>
          <c:showBubbleSize val="0"/>
        </c:dLbls>
        <c:axId val="541181040"/>
        <c:axId val="541175464"/>
      </c:scatterChart>
      <c:valAx>
        <c:axId val="62284747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Año</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MX"/>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622843536"/>
        <c:crosses val="autoZero"/>
        <c:crossBetween val="midCat"/>
      </c:valAx>
      <c:valAx>
        <c:axId val="6228435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PIB (millones de pesos del 2013)</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MX"/>
            </a:p>
          </c:tx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622847472"/>
        <c:crosses val="autoZero"/>
        <c:crossBetween val="midCat"/>
      </c:valAx>
      <c:valAx>
        <c:axId val="541175464"/>
        <c:scaling>
          <c:orientation val="minMax"/>
        </c:scaling>
        <c:delete val="0"/>
        <c:axPos val="r"/>
        <c:numFmt formatCode="#,##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541181040"/>
        <c:crosses val="max"/>
        <c:crossBetween val="midCat"/>
      </c:valAx>
      <c:valAx>
        <c:axId val="541181040"/>
        <c:scaling>
          <c:orientation val="minMax"/>
        </c:scaling>
        <c:delete val="1"/>
        <c:axPos val="b"/>
        <c:numFmt formatCode="General" sourceLinked="1"/>
        <c:majorTickMark val="out"/>
        <c:minorTickMark val="none"/>
        <c:tickLblPos val="nextTo"/>
        <c:crossAx val="541175464"/>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MX"/>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v>Proyección 1A3b</c:v>
          </c:tx>
          <c:spPr>
            <a:ln w="19050" cap="rnd">
              <a:noFill/>
              <a:round/>
            </a:ln>
            <a:effectLst/>
          </c:spPr>
          <c:marker>
            <c:symbol val="circle"/>
            <c:size val="5"/>
            <c:spPr>
              <a:solidFill>
                <a:schemeClr val="accent1"/>
              </a:solidFill>
              <a:ln w="9525">
                <a:solidFill>
                  <a:schemeClr val="accent1"/>
                </a:solidFill>
              </a:ln>
              <a:effectLst/>
            </c:spPr>
          </c:marker>
          <c:xVal>
            <c:numRef>
              <c:f>'Proyeccion 1A3b'!$A$27:$A$46</c:f>
              <c:numCache>
                <c:formatCode>General</c:formatCode>
                <c:ptCount val="20"/>
                <c:pt idx="0">
                  <c:v>2013</c:v>
                </c:pt>
                <c:pt idx="1">
                  <c:v>2014</c:v>
                </c:pt>
                <c:pt idx="2">
                  <c:v>2015</c:v>
                </c:pt>
                <c:pt idx="3">
                  <c:v>2016</c:v>
                </c:pt>
                <c:pt idx="4">
                  <c:v>2017</c:v>
                </c:pt>
                <c:pt idx="5">
                  <c:v>2018</c:v>
                </c:pt>
                <c:pt idx="6">
                  <c:v>2019</c:v>
                </c:pt>
                <c:pt idx="7">
                  <c:v>2020</c:v>
                </c:pt>
                <c:pt idx="8">
                  <c:v>2021</c:v>
                </c:pt>
                <c:pt idx="9">
                  <c:v>2022</c:v>
                </c:pt>
                <c:pt idx="10">
                  <c:v>2023</c:v>
                </c:pt>
                <c:pt idx="11">
                  <c:v>2024</c:v>
                </c:pt>
                <c:pt idx="12">
                  <c:v>2025</c:v>
                </c:pt>
                <c:pt idx="13">
                  <c:v>2026</c:v>
                </c:pt>
                <c:pt idx="14">
                  <c:v>2027</c:v>
                </c:pt>
                <c:pt idx="15">
                  <c:v>2028</c:v>
                </c:pt>
                <c:pt idx="16">
                  <c:v>2029</c:v>
                </c:pt>
                <c:pt idx="17">
                  <c:v>2030</c:v>
                </c:pt>
                <c:pt idx="18">
                  <c:v>2031</c:v>
                </c:pt>
                <c:pt idx="19">
                  <c:v>2032</c:v>
                </c:pt>
              </c:numCache>
            </c:numRef>
          </c:xVal>
          <c:yVal>
            <c:numRef>
              <c:f>'Proyeccion 1A3b'!$D$27:$D$46</c:f>
              <c:numCache>
                <c:formatCode>#,##0</c:formatCode>
                <c:ptCount val="20"/>
                <c:pt idx="0">
                  <c:v>6402.5381171512181</c:v>
                </c:pt>
                <c:pt idx="1">
                  <c:v>6432.112617995288</c:v>
                </c:pt>
                <c:pt idx="2">
                  <c:v>6547.3615373925986</c:v>
                </c:pt>
                <c:pt idx="3">
                  <c:v>6686.2389916588227</c:v>
                </c:pt>
                <c:pt idx="4">
                  <c:v>6814.3397358020648</c:v>
                </c:pt>
                <c:pt idx="5">
                  <c:v>6997.9124048489321</c:v>
                </c:pt>
                <c:pt idx="6">
                  <c:v>7207.4612048644285</c:v>
                </c:pt>
                <c:pt idx="7">
                  <c:v>7447.0509437636374</c:v>
                </c:pt>
                <c:pt idx="8">
                  <c:v>7716.6816214888968</c:v>
                </c:pt>
                <c:pt idx="9">
                  <c:v>8016.3532380638244</c:v>
                </c:pt>
                <c:pt idx="10">
                  <c:v>8346.0657934891151</c:v>
                </c:pt>
                <c:pt idx="11">
                  <c:v>8705.8192877626898</c:v>
                </c:pt>
                <c:pt idx="12">
                  <c:v>9095.6137208970467</c:v>
                </c:pt>
                <c:pt idx="13">
                  <c:v>9515.4490928810774</c:v>
                </c:pt>
                <c:pt idx="14">
                  <c:v>9965.3254037366642</c:v>
                </c:pt>
                <c:pt idx="15">
                  <c:v>10445.242653430108</c:v>
                </c:pt>
                <c:pt idx="16">
                  <c:v>10955.200841962454</c:v>
                </c:pt>
                <c:pt idx="17">
                  <c:v>11495.19996935489</c:v>
                </c:pt>
                <c:pt idx="18">
                  <c:v>12065.240035596647</c:v>
                </c:pt>
                <c:pt idx="19">
                  <c:v>12665.321040699542</c:v>
                </c:pt>
              </c:numCache>
            </c:numRef>
          </c:yVal>
          <c:smooth val="0"/>
          <c:extLst>
            <c:ext xmlns:c16="http://schemas.microsoft.com/office/drawing/2014/chart" uri="{C3380CC4-5D6E-409C-BE32-E72D297353CC}">
              <c16:uniqueId val="{00000000-3D15-4D0B-ACF2-90CB9BD8C79F}"/>
            </c:ext>
          </c:extLst>
        </c:ser>
        <c:ser>
          <c:idx val="1"/>
          <c:order val="1"/>
          <c:tx>
            <c:v>Emisiones 1A3b</c:v>
          </c:tx>
          <c:spPr>
            <a:ln w="25400" cap="rnd">
              <a:noFill/>
              <a:round/>
            </a:ln>
            <a:effectLst/>
          </c:spPr>
          <c:marker>
            <c:symbol val="circle"/>
            <c:size val="5"/>
            <c:spPr>
              <a:solidFill>
                <a:schemeClr val="accent2"/>
              </a:solidFill>
              <a:ln w="9525">
                <a:solidFill>
                  <a:schemeClr val="accent2"/>
                </a:solidFill>
              </a:ln>
              <a:effectLst/>
            </c:spPr>
          </c:marker>
          <c:xVal>
            <c:numRef>
              <c:f>'Proyeccion 1A3b'!$A$12:$A$16</c:f>
              <c:numCache>
                <c:formatCode>General</c:formatCode>
                <c:ptCount val="5"/>
                <c:pt idx="0">
                  <c:v>2013</c:v>
                </c:pt>
                <c:pt idx="1">
                  <c:v>2014</c:v>
                </c:pt>
                <c:pt idx="2">
                  <c:v>2015</c:v>
                </c:pt>
                <c:pt idx="3">
                  <c:v>2016</c:v>
                </c:pt>
                <c:pt idx="4">
                  <c:v>2017</c:v>
                </c:pt>
              </c:numCache>
            </c:numRef>
          </c:xVal>
          <c:yVal>
            <c:numRef>
              <c:f>'Proyeccion 1A3b'!$D$12:$D$16</c:f>
              <c:numCache>
                <c:formatCode>#,##0</c:formatCode>
                <c:ptCount val="5"/>
                <c:pt idx="0">
                  <c:v>6408.884</c:v>
                </c:pt>
                <c:pt idx="1">
                  <c:v>6367.0940000000001</c:v>
                </c:pt>
                <c:pt idx="2">
                  <c:v>6560.1370000000006</c:v>
                </c:pt>
                <c:pt idx="3">
                  <c:v>6833.2160000000003</c:v>
                </c:pt>
                <c:pt idx="4">
                  <c:v>6713.26</c:v>
                </c:pt>
              </c:numCache>
            </c:numRef>
          </c:yVal>
          <c:smooth val="0"/>
          <c:extLst>
            <c:ext xmlns:c16="http://schemas.microsoft.com/office/drawing/2014/chart" uri="{C3380CC4-5D6E-409C-BE32-E72D297353CC}">
              <c16:uniqueId val="{00000001-3D15-4D0B-ACF2-90CB9BD8C79F}"/>
            </c:ext>
          </c:extLst>
        </c:ser>
        <c:dLbls>
          <c:showLegendKey val="0"/>
          <c:showVal val="0"/>
          <c:showCatName val="0"/>
          <c:showSerName val="0"/>
          <c:showPercent val="0"/>
          <c:showBubbleSize val="0"/>
        </c:dLbls>
        <c:axId val="582887392"/>
        <c:axId val="582887720"/>
      </c:scatterChart>
      <c:valAx>
        <c:axId val="58288739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Año</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MX"/>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582887720"/>
        <c:crosses val="autoZero"/>
        <c:crossBetween val="midCat"/>
      </c:valAx>
      <c:valAx>
        <c:axId val="5828877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Emisiones (Gg CO</a:t>
                </a:r>
                <a:r>
                  <a:rPr lang="en-US" baseline="-25000"/>
                  <a:t>2</a:t>
                </a:r>
                <a:r>
                  <a:rPr lang="en-US"/>
                  <a:t>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MX"/>
            </a:p>
          </c:tx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582887392"/>
        <c:crosses val="autoZero"/>
        <c:crossBetween val="midCat"/>
      </c:valAx>
      <c:spPr>
        <a:noFill/>
        <a:ln>
          <a:noFill/>
        </a:ln>
        <a:effectLst/>
      </c:spPr>
    </c:plotArea>
    <c:legend>
      <c:legendPos val="r"/>
      <c:layout>
        <c:manualLayout>
          <c:xMode val="edge"/>
          <c:yMode val="edge"/>
          <c:x val="0.65493941382327214"/>
          <c:y val="0.50983741615631384"/>
          <c:w val="0.21450503062117235"/>
          <c:h val="0.15625109361329834"/>
        </c:manualLayout>
      </c:layout>
      <c:overlay val="1"/>
      <c:spPr>
        <a:solidFill>
          <a:schemeClr val="bg1"/>
        </a:solid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MX"/>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'Flota vehicular Chih'!$D$2</c:f>
              <c:strCache>
                <c:ptCount val="1"/>
                <c:pt idx="0">
                  <c:v>Autos</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'Flota vehicular Chih'!$C$3:$C$15</c:f>
              <c:numCache>
                <c:formatCode>General</c:formatCode>
                <c:ptCount val="13"/>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numCache>
            </c:numRef>
          </c:xVal>
          <c:yVal>
            <c:numRef>
              <c:f>'Flota vehicular Chih'!$D$3:$D$15</c:f>
              <c:numCache>
                <c:formatCode>#,##0</c:formatCode>
                <c:ptCount val="13"/>
                <c:pt idx="0">
                  <c:v>630939</c:v>
                </c:pt>
                <c:pt idx="1">
                  <c:v>723373</c:v>
                </c:pt>
                <c:pt idx="2">
                  <c:v>724024</c:v>
                </c:pt>
                <c:pt idx="3">
                  <c:v>753590</c:v>
                </c:pt>
                <c:pt idx="4">
                  <c:v>787052</c:v>
                </c:pt>
                <c:pt idx="5">
                  <c:v>814024</c:v>
                </c:pt>
                <c:pt idx="6">
                  <c:v>1015709</c:v>
                </c:pt>
                <c:pt idx="7">
                  <c:v>1061425</c:v>
                </c:pt>
                <c:pt idx="8">
                  <c:v>1143292</c:v>
                </c:pt>
                <c:pt idx="9">
                  <c:v>983916</c:v>
                </c:pt>
                <c:pt idx="10">
                  <c:v>1033163</c:v>
                </c:pt>
                <c:pt idx="11">
                  <c:v>1139419</c:v>
                </c:pt>
                <c:pt idx="12">
                  <c:v>1076600</c:v>
                </c:pt>
              </c:numCache>
            </c:numRef>
          </c:yVal>
          <c:smooth val="1"/>
          <c:extLst>
            <c:ext xmlns:c16="http://schemas.microsoft.com/office/drawing/2014/chart" uri="{C3380CC4-5D6E-409C-BE32-E72D297353CC}">
              <c16:uniqueId val="{00000000-0238-4B37-92A6-CAE30AF82C8D}"/>
            </c:ext>
          </c:extLst>
        </c:ser>
        <c:ser>
          <c:idx val="1"/>
          <c:order val="1"/>
          <c:tx>
            <c:strRef>
              <c:f>'Flota vehicular Chih'!$E$2</c:f>
              <c:strCache>
                <c:ptCount val="1"/>
                <c:pt idx="0">
                  <c:v>Camionetas y autobuses</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'Flota vehicular Chih'!$C$3:$C$15</c:f>
              <c:numCache>
                <c:formatCode>General</c:formatCode>
                <c:ptCount val="13"/>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numCache>
            </c:numRef>
          </c:xVal>
          <c:yVal>
            <c:numRef>
              <c:f>'Flota vehicular Chih'!$E$3:$E$15</c:f>
              <c:numCache>
                <c:formatCode>#,##0</c:formatCode>
                <c:ptCount val="13"/>
                <c:pt idx="0">
                  <c:v>5407</c:v>
                </c:pt>
                <c:pt idx="1">
                  <c:v>5314</c:v>
                </c:pt>
                <c:pt idx="2">
                  <c:v>5172</c:v>
                </c:pt>
                <c:pt idx="3">
                  <c:v>5344</c:v>
                </c:pt>
                <c:pt idx="4">
                  <c:v>5635</c:v>
                </c:pt>
                <c:pt idx="5">
                  <c:v>6032</c:v>
                </c:pt>
                <c:pt idx="6">
                  <c:v>6626</c:v>
                </c:pt>
                <c:pt idx="7">
                  <c:v>6920</c:v>
                </c:pt>
                <c:pt idx="8">
                  <c:v>7132</c:v>
                </c:pt>
                <c:pt idx="9">
                  <c:v>6219</c:v>
                </c:pt>
                <c:pt idx="10">
                  <c:v>6613</c:v>
                </c:pt>
                <c:pt idx="11">
                  <c:v>7929</c:v>
                </c:pt>
                <c:pt idx="12">
                  <c:v>8459</c:v>
                </c:pt>
              </c:numCache>
            </c:numRef>
          </c:yVal>
          <c:smooth val="1"/>
          <c:extLst>
            <c:ext xmlns:c16="http://schemas.microsoft.com/office/drawing/2014/chart" uri="{C3380CC4-5D6E-409C-BE32-E72D297353CC}">
              <c16:uniqueId val="{00000001-0238-4B37-92A6-CAE30AF82C8D}"/>
            </c:ext>
          </c:extLst>
        </c:ser>
        <c:ser>
          <c:idx val="2"/>
          <c:order val="2"/>
          <c:tx>
            <c:strRef>
              <c:f>'Flota vehicular Chih'!$F$2</c:f>
              <c:strCache>
                <c:ptCount val="1"/>
                <c:pt idx="0">
                  <c:v>Camiones de carga</c:v>
                </c:pt>
              </c:strCache>
            </c:strRef>
          </c:tx>
          <c:spPr>
            <a:ln w="19050" cap="rnd">
              <a:solidFill>
                <a:schemeClr val="accent3"/>
              </a:solidFill>
              <a:round/>
            </a:ln>
            <a:effectLst/>
          </c:spPr>
          <c:marker>
            <c:symbol val="circle"/>
            <c:size val="5"/>
            <c:spPr>
              <a:solidFill>
                <a:schemeClr val="accent3"/>
              </a:solidFill>
              <a:ln w="9525">
                <a:solidFill>
                  <a:schemeClr val="accent3"/>
                </a:solidFill>
              </a:ln>
              <a:effectLst/>
            </c:spPr>
          </c:marker>
          <c:xVal>
            <c:numRef>
              <c:f>'Flota vehicular Chih'!$C$3:$C$15</c:f>
              <c:numCache>
                <c:formatCode>General</c:formatCode>
                <c:ptCount val="13"/>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numCache>
            </c:numRef>
          </c:xVal>
          <c:yVal>
            <c:numRef>
              <c:f>'Flota vehicular Chih'!$F$3:$F$15</c:f>
              <c:numCache>
                <c:formatCode>#,##0</c:formatCode>
                <c:ptCount val="13"/>
                <c:pt idx="0">
                  <c:v>359941</c:v>
                </c:pt>
                <c:pt idx="1">
                  <c:v>371156</c:v>
                </c:pt>
                <c:pt idx="2">
                  <c:v>364044</c:v>
                </c:pt>
                <c:pt idx="3">
                  <c:v>370044</c:v>
                </c:pt>
                <c:pt idx="4">
                  <c:v>380791</c:v>
                </c:pt>
                <c:pt idx="5">
                  <c:v>386612</c:v>
                </c:pt>
                <c:pt idx="6">
                  <c:v>369518</c:v>
                </c:pt>
                <c:pt idx="7">
                  <c:v>373578</c:v>
                </c:pt>
                <c:pt idx="8">
                  <c:v>397017</c:v>
                </c:pt>
                <c:pt idx="9">
                  <c:v>417124</c:v>
                </c:pt>
                <c:pt idx="10">
                  <c:v>427445</c:v>
                </c:pt>
                <c:pt idx="11">
                  <c:v>461330</c:v>
                </c:pt>
                <c:pt idx="12">
                  <c:v>427997</c:v>
                </c:pt>
              </c:numCache>
            </c:numRef>
          </c:yVal>
          <c:smooth val="1"/>
          <c:extLst>
            <c:ext xmlns:c16="http://schemas.microsoft.com/office/drawing/2014/chart" uri="{C3380CC4-5D6E-409C-BE32-E72D297353CC}">
              <c16:uniqueId val="{00000002-0238-4B37-92A6-CAE30AF82C8D}"/>
            </c:ext>
          </c:extLst>
        </c:ser>
        <c:ser>
          <c:idx val="3"/>
          <c:order val="3"/>
          <c:tx>
            <c:strRef>
              <c:f>'Flota vehicular Chih'!$G$2</c:f>
              <c:strCache>
                <c:ptCount val="1"/>
                <c:pt idx="0">
                  <c:v>Motocicletas</c:v>
                </c:pt>
              </c:strCache>
            </c:strRef>
          </c:tx>
          <c:spPr>
            <a:ln w="19050" cap="rnd">
              <a:solidFill>
                <a:schemeClr val="accent4"/>
              </a:solidFill>
              <a:round/>
            </a:ln>
            <a:effectLst/>
          </c:spPr>
          <c:marker>
            <c:symbol val="circle"/>
            <c:size val="5"/>
            <c:spPr>
              <a:solidFill>
                <a:schemeClr val="accent4"/>
              </a:solidFill>
              <a:ln w="9525">
                <a:solidFill>
                  <a:schemeClr val="accent4"/>
                </a:solidFill>
              </a:ln>
              <a:effectLst/>
            </c:spPr>
          </c:marker>
          <c:xVal>
            <c:numRef>
              <c:f>'Flota vehicular Chih'!$C$3:$C$15</c:f>
              <c:numCache>
                <c:formatCode>General</c:formatCode>
                <c:ptCount val="13"/>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numCache>
            </c:numRef>
          </c:xVal>
          <c:yVal>
            <c:numRef>
              <c:f>'Flota vehicular Chih'!$G$3:$G$15</c:f>
              <c:numCache>
                <c:formatCode>#,##0</c:formatCode>
                <c:ptCount val="13"/>
                <c:pt idx="0">
                  <c:v>5005</c:v>
                </c:pt>
                <c:pt idx="1">
                  <c:v>5543</c:v>
                </c:pt>
                <c:pt idx="2">
                  <c:v>6056</c:v>
                </c:pt>
                <c:pt idx="3">
                  <c:v>6656</c:v>
                </c:pt>
                <c:pt idx="4">
                  <c:v>7683</c:v>
                </c:pt>
                <c:pt idx="5">
                  <c:v>8236</c:v>
                </c:pt>
                <c:pt idx="6">
                  <c:v>8683</c:v>
                </c:pt>
                <c:pt idx="7">
                  <c:v>14823</c:v>
                </c:pt>
                <c:pt idx="8">
                  <c:v>17968</c:v>
                </c:pt>
                <c:pt idx="9">
                  <c:v>17342</c:v>
                </c:pt>
                <c:pt idx="10">
                  <c:v>19986</c:v>
                </c:pt>
                <c:pt idx="11">
                  <c:v>22060</c:v>
                </c:pt>
                <c:pt idx="12">
                  <c:v>22957</c:v>
                </c:pt>
              </c:numCache>
            </c:numRef>
          </c:yVal>
          <c:smooth val="1"/>
          <c:extLst>
            <c:ext xmlns:c16="http://schemas.microsoft.com/office/drawing/2014/chart" uri="{C3380CC4-5D6E-409C-BE32-E72D297353CC}">
              <c16:uniqueId val="{00000003-0238-4B37-92A6-CAE30AF82C8D}"/>
            </c:ext>
          </c:extLst>
        </c:ser>
        <c:ser>
          <c:idx val="4"/>
          <c:order val="4"/>
          <c:tx>
            <c:strRef>
              <c:f>'Flota vehicular Chih'!$H$2</c:f>
              <c:strCache>
                <c:ptCount val="1"/>
                <c:pt idx="0">
                  <c:v>Total</c:v>
                </c:pt>
              </c:strCache>
            </c:strRef>
          </c:tx>
          <c:spPr>
            <a:ln w="19050" cap="rnd">
              <a:solidFill>
                <a:schemeClr val="accent5"/>
              </a:solidFill>
              <a:round/>
            </a:ln>
            <a:effectLst/>
          </c:spPr>
          <c:marker>
            <c:symbol val="circle"/>
            <c:size val="5"/>
            <c:spPr>
              <a:solidFill>
                <a:schemeClr val="accent5"/>
              </a:solidFill>
              <a:ln w="9525">
                <a:solidFill>
                  <a:schemeClr val="accent5"/>
                </a:solidFill>
              </a:ln>
              <a:effectLst/>
            </c:spPr>
          </c:marker>
          <c:xVal>
            <c:numRef>
              <c:f>'Flota vehicular Chih'!$C$3:$C$15</c:f>
              <c:numCache>
                <c:formatCode>General</c:formatCode>
                <c:ptCount val="13"/>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numCache>
            </c:numRef>
          </c:xVal>
          <c:yVal>
            <c:numRef>
              <c:f>'Flota vehicular Chih'!$H$3:$H$15</c:f>
              <c:numCache>
                <c:formatCode>#,##0</c:formatCode>
                <c:ptCount val="13"/>
                <c:pt idx="0">
                  <c:v>1001292</c:v>
                </c:pt>
                <c:pt idx="1">
                  <c:v>1105386</c:v>
                </c:pt>
                <c:pt idx="2">
                  <c:v>1099296</c:v>
                </c:pt>
                <c:pt idx="3">
                  <c:v>1135634</c:v>
                </c:pt>
                <c:pt idx="4">
                  <c:v>1181161</c:v>
                </c:pt>
                <c:pt idx="5">
                  <c:v>1214904</c:v>
                </c:pt>
                <c:pt idx="6">
                  <c:v>1400536</c:v>
                </c:pt>
                <c:pt idx="7">
                  <c:v>1456746</c:v>
                </c:pt>
                <c:pt idx="8">
                  <c:v>1565409</c:v>
                </c:pt>
                <c:pt idx="9">
                  <c:v>1424601</c:v>
                </c:pt>
                <c:pt idx="10">
                  <c:v>1487207</c:v>
                </c:pt>
                <c:pt idx="11">
                  <c:v>1630738</c:v>
                </c:pt>
                <c:pt idx="12">
                  <c:v>1536013</c:v>
                </c:pt>
              </c:numCache>
            </c:numRef>
          </c:yVal>
          <c:smooth val="1"/>
          <c:extLst>
            <c:ext xmlns:c16="http://schemas.microsoft.com/office/drawing/2014/chart" uri="{C3380CC4-5D6E-409C-BE32-E72D297353CC}">
              <c16:uniqueId val="{00000004-0238-4B37-92A6-CAE30AF82C8D}"/>
            </c:ext>
          </c:extLst>
        </c:ser>
        <c:dLbls>
          <c:showLegendKey val="0"/>
          <c:showVal val="0"/>
          <c:showCatName val="0"/>
          <c:showSerName val="0"/>
          <c:showPercent val="0"/>
          <c:showBubbleSize val="0"/>
        </c:dLbls>
        <c:axId val="597033208"/>
        <c:axId val="597033864"/>
      </c:scatterChart>
      <c:valAx>
        <c:axId val="59703320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Año</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MX"/>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597033864"/>
        <c:crosses val="autoZero"/>
        <c:crossBetween val="midCat"/>
      </c:valAx>
      <c:valAx>
        <c:axId val="5970338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Número de unidades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MX"/>
            </a:p>
          </c:tx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59703320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MX"/>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MX"/>
        </a:p>
      </c:txPr>
    </c:title>
    <c:autoTitleDeleted val="0"/>
    <c:plotArea>
      <c:layout/>
      <c:scatterChart>
        <c:scatterStyle val="lineMarker"/>
        <c:varyColors val="0"/>
        <c:ser>
          <c:idx val="0"/>
          <c:order val="0"/>
          <c:tx>
            <c:strRef>
              <c:f>'Flota vehicular Chih'!$C$20:$D$20</c:f>
              <c:strCache>
                <c:ptCount val="1"/>
                <c:pt idx="0">
                  <c:v>Emisiones</c:v>
                </c:pt>
              </c:strCache>
            </c:strRef>
          </c:tx>
          <c:spPr>
            <a:ln w="2540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1"/>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trendlineLbl>
          </c:trendline>
          <c:xVal>
            <c:numRef>
              <c:f>'Flota vehicular Chih'!$E$23:$E$26</c:f>
              <c:numCache>
                <c:formatCode>#,##0</c:formatCode>
                <c:ptCount val="4"/>
                <c:pt idx="0">
                  <c:v>1424601</c:v>
                </c:pt>
                <c:pt idx="1">
                  <c:v>1487207</c:v>
                </c:pt>
                <c:pt idx="2">
                  <c:v>1630738</c:v>
                </c:pt>
                <c:pt idx="3">
                  <c:v>1536013</c:v>
                </c:pt>
              </c:numCache>
            </c:numRef>
          </c:xVal>
          <c:yVal>
            <c:numRef>
              <c:f>'Flota vehicular Chih'!$D$23:$D$26</c:f>
              <c:numCache>
                <c:formatCode>#,##0</c:formatCode>
                <c:ptCount val="4"/>
                <c:pt idx="0">
                  <c:v>6367.0940000000001</c:v>
                </c:pt>
                <c:pt idx="1">
                  <c:v>6560.1370000000006</c:v>
                </c:pt>
                <c:pt idx="2">
                  <c:v>6833.2160000000003</c:v>
                </c:pt>
                <c:pt idx="3">
                  <c:v>6713.26</c:v>
                </c:pt>
              </c:numCache>
            </c:numRef>
          </c:yVal>
          <c:smooth val="0"/>
          <c:extLst>
            <c:ext xmlns:c16="http://schemas.microsoft.com/office/drawing/2014/chart" uri="{C3380CC4-5D6E-409C-BE32-E72D297353CC}">
              <c16:uniqueId val="{00000000-BE8C-4B4D-8EA4-7BFB8EA53E5F}"/>
            </c:ext>
          </c:extLst>
        </c:ser>
        <c:dLbls>
          <c:showLegendKey val="0"/>
          <c:showVal val="0"/>
          <c:showCatName val="0"/>
          <c:showSerName val="0"/>
          <c:showPercent val="0"/>
          <c:showBubbleSize val="0"/>
        </c:dLbls>
        <c:axId val="536437312"/>
        <c:axId val="536433704"/>
      </c:scatterChart>
      <c:valAx>
        <c:axId val="536437312"/>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536433704"/>
        <c:crosses val="autoZero"/>
        <c:crossBetween val="midCat"/>
      </c:valAx>
      <c:valAx>
        <c:axId val="5364337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536437312"/>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MX"/>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MX"/>
        </a:p>
      </c:txPr>
    </c:title>
    <c:autoTitleDeleted val="0"/>
    <c:plotArea>
      <c:layout/>
      <c:scatterChart>
        <c:scatterStyle val="smoothMarker"/>
        <c:varyColors val="0"/>
        <c:ser>
          <c:idx val="0"/>
          <c:order val="0"/>
          <c:tx>
            <c:strRef>
              <c:f>'Flota vehicular Chih'!$F$30</c:f>
              <c:strCache>
                <c:ptCount val="1"/>
                <c:pt idx="0">
                  <c:v>Tasa de motorización</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1"/>
            <c:dispEq val="1"/>
            <c:trendlineLbl>
              <c:layout>
                <c:manualLayout>
                  <c:x val="-0.17616841644794401"/>
                  <c:y val="0.28662037037037036"/>
                </c:manualLayout>
              </c:layout>
              <c:numFmt formatCode="0.00000000E+00"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trendlineLbl>
          </c:trendline>
          <c:xVal>
            <c:numRef>
              <c:f>'Flota vehicular Chih'!$C$31:$C$43</c:f>
              <c:numCache>
                <c:formatCode>General</c:formatCode>
                <c:ptCount val="13"/>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numCache>
            </c:numRef>
          </c:xVal>
          <c:yVal>
            <c:numRef>
              <c:f>'Flota vehicular Chih'!$F$31:$F$43</c:f>
              <c:numCache>
                <c:formatCode>#,##0</c:formatCode>
                <c:ptCount val="13"/>
                <c:pt idx="0">
                  <c:v>302.96287532916045</c:v>
                </c:pt>
                <c:pt idx="1">
                  <c:v>330.79532834710068</c:v>
                </c:pt>
                <c:pt idx="2">
                  <c:v>326.28715154702758</c:v>
                </c:pt>
                <c:pt idx="3">
                  <c:v>334.20806742819639</c:v>
                </c:pt>
                <c:pt idx="4">
                  <c:v>344.67140892445957</c:v>
                </c:pt>
                <c:pt idx="5">
                  <c:v>350.93743807559008</c:v>
                </c:pt>
                <c:pt idx="6">
                  <c:v>400.20436901637692</c:v>
                </c:pt>
                <c:pt idx="7">
                  <c:v>412.48848964946239</c:v>
                </c:pt>
                <c:pt idx="8">
                  <c:v>439.51125640985322</c:v>
                </c:pt>
                <c:pt idx="9">
                  <c:v>396.78677029276304</c:v>
                </c:pt>
                <c:pt idx="10">
                  <c:v>411.23041984735988</c:v>
                </c:pt>
                <c:pt idx="11">
                  <c:v>446.84903009138992</c:v>
                </c:pt>
                <c:pt idx="12">
                  <c:v>416.33160748718353</c:v>
                </c:pt>
              </c:numCache>
            </c:numRef>
          </c:yVal>
          <c:smooth val="1"/>
          <c:extLst>
            <c:ext xmlns:c16="http://schemas.microsoft.com/office/drawing/2014/chart" uri="{C3380CC4-5D6E-409C-BE32-E72D297353CC}">
              <c16:uniqueId val="{00000000-07BB-4659-B3E2-51AED93D9B8B}"/>
            </c:ext>
          </c:extLst>
        </c:ser>
        <c:dLbls>
          <c:showLegendKey val="0"/>
          <c:showVal val="0"/>
          <c:showCatName val="0"/>
          <c:showSerName val="0"/>
          <c:showPercent val="0"/>
          <c:showBubbleSize val="0"/>
        </c:dLbls>
        <c:axId val="714269704"/>
        <c:axId val="714264456"/>
      </c:scatterChart>
      <c:valAx>
        <c:axId val="71426970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714264456"/>
        <c:crosses val="autoZero"/>
        <c:crossBetween val="midCat"/>
      </c:valAx>
      <c:valAx>
        <c:axId val="7142644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714269704"/>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MX"/>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1" i="0" u="none" strike="noStrike" kern="1200" spc="0" baseline="0">
                <a:solidFill>
                  <a:schemeClr val="tx1">
                    <a:lumMod val="65000"/>
                    <a:lumOff val="35000"/>
                  </a:schemeClr>
                </a:solidFill>
                <a:latin typeface="+mn-lt"/>
                <a:ea typeface="+mn-ea"/>
                <a:cs typeface="+mn-cs"/>
              </a:defRPr>
            </a:pPr>
            <a:r>
              <a:rPr lang="es-MX" sz="1100" b="1"/>
              <a:t>Correlación entre PIB y año </a:t>
            </a:r>
          </a:p>
        </c:rich>
      </c:tx>
      <c:overlay val="0"/>
      <c:spPr>
        <a:noFill/>
        <a:ln>
          <a:noFill/>
        </a:ln>
        <a:effectLst/>
      </c:spPr>
      <c:txPr>
        <a:bodyPr rot="0" spcFirstLastPara="1" vertOverflow="ellipsis" vert="horz" wrap="square" anchor="ctr" anchorCtr="1"/>
        <a:lstStyle/>
        <a:p>
          <a:pPr>
            <a:defRPr sz="1100" b="1" i="0" u="none" strike="noStrike" kern="1200" spc="0" baseline="0">
              <a:solidFill>
                <a:schemeClr val="tx1">
                  <a:lumMod val="65000"/>
                  <a:lumOff val="35000"/>
                </a:schemeClr>
              </a:solidFill>
              <a:latin typeface="+mn-lt"/>
              <a:ea typeface="+mn-ea"/>
              <a:cs typeface="+mn-cs"/>
            </a:defRPr>
          </a:pPr>
          <a:endParaRPr lang="es-MX"/>
        </a:p>
      </c:txPr>
    </c:title>
    <c:autoTitleDeleted val="0"/>
    <c:plotArea>
      <c:layout/>
      <c:scatterChart>
        <c:scatterStyle val="lineMarker"/>
        <c:varyColors val="0"/>
        <c:ser>
          <c:idx val="1"/>
          <c:order val="0"/>
          <c:spPr>
            <a:ln w="25400" cap="rnd">
              <a:noFill/>
              <a:round/>
            </a:ln>
            <a:effectLst/>
          </c:spPr>
          <c:marker>
            <c:symbol val="circle"/>
            <c:size val="5"/>
            <c:spPr>
              <a:solidFill>
                <a:schemeClr val="accent2"/>
              </a:solidFill>
              <a:ln w="9525">
                <a:solidFill>
                  <a:schemeClr val="accent2"/>
                </a:solidFill>
              </a:ln>
              <a:effectLst/>
            </c:spPr>
          </c:marker>
          <c:trendline>
            <c:spPr>
              <a:ln w="19050" cap="rnd">
                <a:solidFill>
                  <a:schemeClr val="accent2"/>
                </a:solidFill>
                <a:prstDash val="sysDot"/>
              </a:ln>
              <a:effectLst/>
            </c:spPr>
            <c:trendlineType val="linear"/>
            <c:dispRSqr val="1"/>
            <c:dispEq val="1"/>
            <c:trendlineLbl>
              <c:layout>
                <c:manualLayout>
                  <c:x val="-0.1575168416447944"/>
                  <c:y val="0.20634259259259261"/>
                </c:manualLayout>
              </c:layout>
              <c:numFmt formatCode="0.00000000E+00"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trendlineLbl>
          </c:trendline>
          <c:xVal>
            <c:numRef>
              <c:f>'Proyeccion 1A3b (2)'!$M$2:$T$2</c:f>
              <c:numCache>
                <c:formatCode>General</c:formatCode>
                <c:ptCount val="8"/>
                <c:pt idx="0">
                  <c:v>2010</c:v>
                </c:pt>
                <c:pt idx="1">
                  <c:v>2011</c:v>
                </c:pt>
                <c:pt idx="2">
                  <c:v>2012</c:v>
                </c:pt>
                <c:pt idx="3">
                  <c:v>2013</c:v>
                </c:pt>
                <c:pt idx="4">
                  <c:v>2014</c:v>
                </c:pt>
                <c:pt idx="5">
                  <c:v>2015</c:v>
                </c:pt>
                <c:pt idx="6">
                  <c:v>2016</c:v>
                </c:pt>
                <c:pt idx="7">
                  <c:v>2017</c:v>
                </c:pt>
              </c:numCache>
            </c:numRef>
          </c:xVal>
          <c:yVal>
            <c:numRef>
              <c:f>'Proyeccion 1A3b (2)'!$M$4:$T$4</c:f>
              <c:numCache>
                <c:formatCode>#,##0</c:formatCode>
                <c:ptCount val="8"/>
                <c:pt idx="0">
                  <c:v>417796.42</c:v>
                </c:pt>
                <c:pt idx="1">
                  <c:v>427430.027</c:v>
                </c:pt>
                <c:pt idx="2">
                  <c:v>459166.22</c:v>
                </c:pt>
                <c:pt idx="3">
                  <c:v>476290.19699999999</c:v>
                </c:pt>
                <c:pt idx="4">
                  <c:v>486857.75900000002</c:v>
                </c:pt>
                <c:pt idx="5">
                  <c:v>515187.55300000001</c:v>
                </c:pt>
                <c:pt idx="6">
                  <c:v>540519.41200000001</c:v>
                </c:pt>
                <c:pt idx="7">
                  <c:v>556562.98100000003</c:v>
                </c:pt>
              </c:numCache>
            </c:numRef>
          </c:yVal>
          <c:smooth val="0"/>
          <c:extLst>
            <c:ext xmlns:c16="http://schemas.microsoft.com/office/drawing/2014/chart" uri="{C3380CC4-5D6E-409C-BE32-E72D297353CC}">
              <c16:uniqueId val="{00000002-C55E-4F1D-A4CD-2E6768A0F013}"/>
            </c:ext>
          </c:extLst>
        </c:ser>
        <c:dLbls>
          <c:showLegendKey val="0"/>
          <c:showVal val="0"/>
          <c:showCatName val="0"/>
          <c:showSerName val="0"/>
          <c:showPercent val="0"/>
          <c:showBubbleSize val="0"/>
        </c:dLbls>
        <c:axId val="622847472"/>
        <c:axId val="622843536"/>
      </c:scatterChart>
      <c:valAx>
        <c:axId val="62284747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Año</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MX"/>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622843536"/>
        <c:crosses val="autoZero"/>
        <c:crossBetween val="midCat"/>
      </c:valAx>
      <c:valAx>
        <c:axId val="6228435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PIB (millones de pesos del 2013)</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MX"/>
            </a:p>
          </c:tx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622847472"/>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MX"/>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MX"/>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ly"/>
            <c:order val="2"/>
            <c:dispRSqr val="1"/>
            <c:dispEq val="1"/>
            <c:trendlineLbl>
              <c:numFmt formatCode="0.00000000E+00"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trendlineLbl>
          </c:trendline>
          <c:xVal>
            <c:numRef>
              <c:f>'Proyeccion 1A3b (2)'!$A$42:$A$52</c:f>
              <c:numCache>
                <c:formatCode>General</c:formatCode>
                <c:ptCount val="11"/>
                <c:pt idx="0">
                  <c:v>2020</c:v>
                </c:pt>
                <c:pt idx="1">
                  <c:v>2021</c:v>
                </c:pt>
                <c:pt idx="2">
                  <c:v>2022</c:v>
                </c:pt>
                <c:pt idx="3">
                  <c:v>2023</c:v>
                </c:pt>
                <c:pt idx="4">
                  <c:v>2024</c:v>
                </c:pt>
                <c:pt idx="5">
                  <c:v>2025</c:v>
                </c:pt>
                <c:pt idx="6">
                  <c:v>2026</c:v>
                </c:pt>
                <c:pt idx="7">
                  <c:v>2027</c:v>
                </c:pt>
                <c:pt idx="8">
                  <c:v>2028</c:v>
                </c:pt>
                <c:pt idx="9">
                  <c:v>2029</c:v>
                </c:pt>
                <c:pt idx="10">
                  <c:v>2030</c:v>
                </c:pt>
              </c:numCache>
            </c:numRef>
          </c:xVal>
          <c:yVal>
            <c:numRef>
              <c:f>'Proyeccion 1A3b (2)'!$C$42:$C$52</c:f>
              <c:numCache>
                <c:formatCode>#,##0</c:formatCode>
                <c:ptCount val="11"/>
                <c:pt idx="0">
                  <c:v>3801487</c:v>
                </c:pt>
                <c:pt idx="1">
                  <c:v>3836506</c:v>
                </c:pt>
                <c:pt idx="2">
                  <c:v>3870381</c:v>
                </c:pt>
                <c:pt idx="3">
                  <c:v>3903129</c:v>
                </c:pt>
                <c:pt idx="4">
                  <c:v>3934782</c:v>
                </c:pt>
                <c:pt idx="5">
                  <c:v>3965283</c:v>
                </c:pt>
                <c:pt idx="6">
                  <c:v>3994658</c:v>
                </c:pt>
                <c:pt idx="7">
                  <c:v>4022902</c:v>
                </c:pt>
                <c:pt idx="8">
                  <c:v>4050006</c:v>
                </c:pt>
                <c:pt idx="9">
                  <c:v>4075987</c:v>
                </c:pt>
                <c:pt idx="10">
                  <c:v>4100797</c:v>
                </c:pt>
              </c:numCache>
            </c:numRef>
          </c:yVal>
          <c:smooth val="0"/>
          <c:extLst>
            <c:ext xmlns:c16="http://schemas.microsoft.com/office/drawing/2014/chart" uri="{C3380CC4-5D6E-409C-BE32-E72D297353CC}">
              <c16:uniqueId val="{00000000-F2E2-463B-91AB-6ECE7E32219D}"/>
            </c:ext>
          </c:extLst>
        </c:ser>
        <c:dLbls>
          <c:showLegendKey val="0"/>
          <c:showVal val="0"/>
          <c:showCatName val="0"/>
          <c:showSerName val="0"/>
          <c:showPercent val="0"/>
          <c:showBubbleSize val="0"/>
        </c:dLbls>
        <c:axId val="944244904"/>
        <c:axId val="944246216"/>
      </c:scatterChart>
      <c:valAx>
        <c:axId val="94424490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944246216"/>
        <c:crosses val="autoZero"/>
        <c:crossBetween val="midCat"/>
      </c:valAx>
      <c:valAx>
        <c:axId val="9442462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944244904"/>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MX"/>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7.xml"/><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12</xdr:col>
      <xdr:colOff>45720</xdr:colOff>
      <xdr:row>7</xdr:row>
      <xdr:rowOff>140970</xdr:rowOff>
    </xdr:from>
    <xdr:to>
      <xdr:col>19</xdr:col>
      <xdr:colOff>350520</xdr:colOff>
      <xdr:row>22</xdr:row>
      <xdr:rowOff>140970</xdr:rowOff>
    </xdr:to>
    <xdr:graphicFrame macro="">
      <xdr:nvGraphicFramePr>
        <xdr:cNvPr id="3" name="Chart 2">
          <a:extLst>
            <a:ext uri="{FF2B5EF4-FFF2-40B4-BE49-F238E27FC236}">
              <a16:creationId xmlns:a16="http://schemas.microsoft.com/office/drawing/2014/main" id="{FAAD7679-61A2-432A-95EE-E0245CC7B06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106680</xdr:colOff>
      <xdr:row>26</xdr:row>
      <xdr:rowOff>34290</xdr:rowOff>
    </xdr:from>
    <xdr:to>
      <xdr:col>13</xdr:col>
      <xdr:colOff>541020</xdr:colOff>
      <xdr:row>41</xdr:row>
      <xdr:rowOff>34290</xdr:rowOff>
    </xdr:to>
    <xdr:graphicFrame macro="">
      <xdr:nvGraphicFramePr>
        <xdr:cNvPr id="4" name="Chart 3">
          <a:extLst>
            <a:ext uri="{FF2B5EF4-FFF2-40B4-BE49-F238E27FC236}">
              <a16:creationId xmlns:a16="http://schemas.microsoft.com/office/drawing/2014/main" id="{7296553F-5D11-4851-A1CD-12B5B11743E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5</xdr:col>
      <xdr:colOff>259080</xdr:colOff>
      <xdr:row>9</xdr:row>
      <xdr:rowOff>91440</xdr:rowOff>
    </xdr:from>
    <xdr:to>
      <xdr:col>11</xdr:col>
      <xdr:colOff>670560</xdr:colOff>
      <xdr:row>24</xdr:row>
      <xdr:rowOff>119291</xdr:rowOff>
    </xdr:to>
    <xdr:pic>
      <xdr:nvPicPr>
        <xdr:cNvPr id="2" name="Picture 1">
          <a:extLst>
            <a:ext uri="{FF2B5EF4-FFF2-40B4-BE49-F238E27FC236}">
              <a16:creationId xmlns:a16="http://schemas.microsoft.com/office/drawing/2014/main" id="{2039BB96-8202-4D17-9B55-F46613C54703}"/>
            </a:ext>
          </a:extLst>
        </xdr:cNvPr>
        <xdr:cNvPicPr>
          <a:picLocks noChangeAspect="1"/>
        </xdr:cNvPicPr>
      </xdr:nvPicPr>
      <xdr:blipFill>
        <a:blip xmlns:r="http://schemas.openxmlformats.org/officeDocument/2006/relationships" r:embed="rId3"/>
        <a:stretch>
          <a:fillRect/>
        </a:stretch>
      </xdr:blipFill>
      <xdr:spPr>
        <a:xfrm>
          <a:off x="5897880" y="1752600"/>
          <a:ext cx="3581400" cy="27710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30480</xdr:colOff>
      <xdr:row>3</xdr:row>
      <xdr:rowOff>80010</xdr:rowOff>
    </xdr:from>
    <xdr:to>
      <xdr:col>17</xdr:col>
      <xdr:colOff>571500</xdr:colOff>
      <xdr:row>16</xdr:row>
      <xdr:rowOff>266700</xdr:rowOff>
    </xdr:to>
    <xdr:graphicFrame macro="">
      <xdr:nvGraphicFramePr>
        <xdr:cNvPr id="2" name="Chart 1">
          <a:extLst>
            <a:ext uri="{FF2B5EF4-FFF2-40B4-BE49-F238E27FC236}">
              <a16:creationId xmlns:a16="http://schemas.microsoft.com/office/drawing/2014/main" id="{EC34DBEC-15B2-4C92-94CE-CEF111BB2A9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60960</xdr:colOff>
      <xdr:row>17</xdr:row>
      <xdr:rowOff>34290</xdr:rowOff>
    </xdr:from>
    <xdr:to>
      <xdr:col>16</xdr:col>
      <xdr:colOff>365760</xdr:colOff>
      <xdr:row>30</xdr:row>
      <xdr:rowOff>34290</xdr:rowOff>
    </xdr:to>
    <xdr:graphicFrame macro="">
      <xdr:nvGraphicFramePr>
        <xdr:cNvPr id="3" name="Chart 2">
          <a:extLst>
            <a:ext uri="{FF2B5EF4-FFF2-40B4-BE49-F238E27FC236}">
              <a16:creationId xmlns:a16="http://schemas.microsoft.com/office/drawing/2014/main" id="{4C86DFC0-26FE-4C3E-B82A-19A76BB3071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68580</xdr:colOff>
      <xdr:row>33</xdr:row>
      <xdr:rowOff>57150</xdr:rowOff>
    </xdr:from>
    <xdr:to>
      <xdr:col>16</xdr:col>
      <xdr:colOff>373380</xdr:colOff>
      <xdr:row>48</xdr:row>
      <xdr:rowOff>57150</xdr:rowOff>
    </xdr:to>
    <xdr:graphicFrame macro="">
      <xdr:nvGraphicFramePr>
        <xdr:cNvPr id="4" name="Chart 3">
          <a:extLst>
            <a:ext uri="{FF2B5EF4-FFF2-40B4-BE49-F238E27FC236}">
              <a16:creationId xmlns:a16="http://schemas.microsoft.com/office/drawing/2014/main" id="{8F351D70-83BD-4A01-AED1-7F9AB5267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6</xdr:col>
      <xdr:colOff>121920</xdr:colOff>
      <xdr:row>33</xdr:row>
      <xdr:rowOff>45720</xdr:rowOff>
    </xdr:from>
    <xdr:to>
      <xdr:col>14</xdr:col>
      <xdr:colOff>175260</xdr:colOff>
      <xdr:row>48</xdr:row>
      <xdr:rowOff>45720</xdr:rowOff>
    </xdr:to>
    <xdr:graphicFrame macro="">
      <xdr:nvGraphicFramePr>
        <xdr:cNvPr id="3" name="Chart 2">
          <a:extLst>
            <a:ext uri="{FF2B5EF4-FFF2-40B4-BE49-F238E27FC236}">
              <a16:creationId xmlns:a16="http://schemas.microsoft.com/office/drawing/2014/main" id="{E92BC71C-4C5E-4D8C-B54F-E2F0B82AF80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731520</xdr:colOff>
      <xdr:row>59</xdr:row>
      <xdr:rowOff>171450</xdr:rowOff>
    </xdr:from>
    <xdr:to>
      <xdr:col>12</xdr:col>
      <xdr:colOff>472440</xdr:colOff>
      <xdr:row>74</xdr:row>
      <xdr:rowOff>171450</xdr:rowOff>
    </xdr:to>
    <xdr:graphicFrame macro="">
      <xdr:nvGraphicFramePr>
        <xdr:cNvPr id="4" name="Chart 3">
          <a:extLst>
            <a:ext uri="{FF2B5EF4-FFF2-40B4-BE49-F238E27FC236}">
              <a16:creationId xmlns:a16="http://schemas.microsoft.com/office/drawing/2014/main" id="{496B4EFD-3414-455B-84DC-0728C45B337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129540</xdr:colOff>
      <xdr:row>19</xdr:row>
      <xdr:rowOff>38101</xdr:rowOff>
    </xdr:from>
    <xdr:to>
      <xdr:col>11</xdr:col>
      <xdr:colOff>624840</xdr:colOff>
      <xdr:row>32</xdr:row>
      <xdr:rowOff>101545</xdr:rowOff>
    </xdr:to>
    <xdr:pic>
      <xdr:nvPicPr>
        <xdr:cNvPr id="6" name="Picture 5">
          <a:extLst>
            <a:ext uri="{FF2B5EF4-FFF2-40B4-BE49-F238E27FC236}">
              <a16:creationId xmlns:a16="http://schemas.microsoft.com/office/drawing/2014/main" id="{D831359F-6EBA-460D-B3BE-635407A63B69}"/>
            </a:ext>
          </a:extLst>
        </xdr:cNvPr>
        <xdr:cNvPicPr>
          <a:picLocks noChangeAspect="1"/>
        </xdr:cNvPicPr>
      </xdr:nvPicPr>
      <xdr:blipFill>
        <a:blip xmlns:r="http://schemas.openxmlformats.org/officeDocument/2006/relationships" r:embed="rId3"/>
        <a:stretch>
          <a:fillRect/>
        </a:stretch>
      </xdr:blipFill>
      <xdr:spPr>
        <a:xfrm>
          <a:off x="6278880" y="4709161"/>
          <a:ext cx="3154680" cy="244088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7AC1B8-74CE-424E-A1D0-2499B93896B4}">
  <dimension ref="A2:T50"/>
  <sheetViews>
    <sheetView topLeftCell="A7" workbookViewId="0">
      <selection activeCell="B32" sqref="B32"/>
    </sheetView>
  </sheetViews>
  <sheetFormatPr defaultColWidth="8.88671875" defaultRowHeight="14.4" x14ac:dyDescent="0.3"/>
  <cols>
    <col min="2" max="2" width="16.21875" customWidth="1"/>
    <col min="3" max="3" width="23.21875" customWidth="1"/>
    <col min="4" max="4" width="19" bestFit="1" customWidth="1"/>
    <col min="5" max="5" width="14.88671875" customWidth="1"/>
    <col min="6" max="10" width="7.44140625" customWidth="1"/>
    <col min="11" max="11" width="9" bestFit="1" customWidth="1"/>
    <col min="12" max="12" width="12.6640625" bestFit="1" customWidth="1"/>
  </cols>
  <sheetData>
    <row r="2" spans="1:20" x14ac:dyDescent="0.3">
      <c r="B2" s="1" t="s">
        <v>0</v>
      </c>
      <c r="C2" s="1" t="s">
        <v>13</v>
      </c>
      <c r="D2" s="5" t="s">
        <v>14</v>
      </c>
      <c r="E2" s="8" t="s">
        <v>1</v>
      </c>
      <c r="F2" s="18">
        <v>2003</v>
      </c>
      <c r="G2" s="18">
        <v>2004</v>
      </c>
      <c r="H2" s="18">
        <v>2005</v>
      </c>
      <c r="I2" s="18">
        <v>2006</v>
      </c>
      <c r="J2" s="18">
        <v>2007</v>
      </c>
      <c r="K2" s="18">
        <v>2008</v>
      </c>
      <c r="L2" s="18">
        <v>2009</v>
      </c>
      <c r="M2" s="18">
        <v>2010</v>
      </c>
      <c r="N2" s="18">
        <v>2011</v>
      </c>
      <c r="O2" s="18">
        <v>2012</v>
      </c>
      <c r="P2" s="18">
        <v>2013</v>
      </c>
      <c r="Q2" s="18">
        <v>2014</v>
      </c>
      <c r="R2" s="18">
        <v>2015</v>
      </c>
      <c r="S2" s="18">
        <v>2016</v>
      </c>
      <c r="T2" s="18">
        <v>2017</v>
      </c>
    </row>
    <row r="3" spans="1:20" x14ac:dyDescent="0.3">
      <c r="B3" s="2" t="s">
        <v>46</v>
      </c>
      <c r="C3" s="3" t="s">
        <v>4</v>
      </c>
      <c r="D3" s="9" t="s">
        <v>12</v>
      </c>
      <c r="E3" s="7" t="s">
        <v>5</v>
      </c>
      <c r="F3" s="4">
        <v>16089.456</v>
      </c>
      <c r="G3" s="4">
        <v>16283.53</v>
      </c>
      <c r="H3" s="4">
        <v>16785.816999999999</v>
      </c>
      <c r="I3" s="4">
        <v>17769.056</v>
      </c>
      <c r="J3" s="4">
        <v>18385.810000000001</v>
      </c>
      <c r="K3" s="4">
        <v>17991.080999999998</v>
      </c>
      <c r="L3" s="4">
        <v>15689.262000000001</v>
      </c>
      <c r="M3" s="4">
        <v>17408.942999999999</v>
      </c>
      <c r="N3" s="4">
        <v>18072.098999999998</v>
      </c>
      <c r="O3" s="4">
        <v>19076.992999999999</v>
      </c>
      <c r="P3" s="4">
        <v>19990.86</v>
      </c>
      <c r="Q3" s="4">
        <v>21106.706999999999</v>
      </c>
      <c r="R3" s="4">
        <v>23126.3</v>
      </c>
      <c r="S3" s="4">
        <v>25384.329000000002</v>
      </c>
      <c r="T3" s="4">
        <v>27511.870999999999</v>
      </c>
    </row>
    <row r="4" spans="1:20" s="28" customFormat="1" x14ac:dyDescent="0.3">
      <c r="B4" s="2" t="s">
        <v>46</v>
      </c>
      <c r="C4" s="3" t="s">
        <v>71</v>
      </c>
      <c r="D4" s="9" t="s">
        <v>12</v>
      </c>
      <c r="E4" s="7" t="s">
        <v>5</v>
      </c>
      <c r="F4" s="4">
        <v>356971.63400000014</v>
      </c>
      <c r="G4" s="4">
        <v>373018.63</v>
      </c>
      <c r="H4" s="4">
        <v>385019.74200000003</v>
      </c>
      <c r="I4" s="4">
        <v>415030.30500000005</v>
      </c>
      <c r="J4" s="4">
        <v>430014.34899999993</v>
      </c>
      <c r="K4" s="4">
        <v>436340.38</v>
      </c>
      <c r="L4" s="4">
        <v>397757.26900000003</v>
      </c>
      <c r="M4" s="4">
        <v>413437.47200000001</v>
      </c>
      <c r="N4" s="4">
        <v>422432.72100000002</v>
      </c>
      <c r="O4" s="4">
        <v>453552.75099999993</v>
      </c>
      <c r="P4" s="4">
        <v>470103.08199999999</v>
      </c>
      <c r="Q4" s="4">
        <v>480808.75</v>
      </c>
      <c r="R4" s="4">
        <v>508863.52400000009</v>
      </c>
      <c r="S4" s="4">
        <v>534161.16700000002</v>
      </c>
      <c r="T4" s="4">
        <v>550342.57799999998</v>
      </c>
    </row>
    <row r="5" spans="1:20" x14ac:dyDescent="0.3">
      <c r="B5" s="2" t="s">
        <v>47</v>
      </c>
      <c r="C5" s="2" t="s">
        <v>10</v>
      </c>
      <c r="D5" s="3" t="s">
        <v>11</v>
      </c>
      <c r="E5" s="7" t="s">
        <v>5</v>
      </c>
      <c r="P5" s="6">
        <v>1562.1722416660787</v>
      </c>
      <c r="Q5" s="6">
        <v>1587.8259379439353</v>
      </c>
      <c r="R5" s="6">
        <v>1613.0001156499386</v>
      </c>
      <c r="S5" s="6">
        <v>1637.6947747840882</v>
      </c>
      <c r="T5" s="6">
        <v>1661.9099153459072</v>
      </c>
    </row>
    <row r="6" spans="1:20" ht="15" x14ac:dyDescent="0.35">
      <c r="B6" s="2" t="s">
        <v>16</v>
      </c>
      <c r="C6" s="2" t="s">
        <v>7</v>
      </c>
      <c r="D6" s="2" t="s">
        <v>15</v>
      </c>
      <c r="E6" s="7" t="s">
        <v>5</v>
      </c>
      <c r="P6" s="6">
        <v>4423.893</v>
      </c>
      <c r="Q6" s="6">
        <v>4411.4989999999998</v>
      </c>
      <c r="R6" s="6">
        <v>4649.0950000000003</v>
      </c>
      <c r="S6" s="6">
        <v>4836.1289999999999</v>
      </c>
      <c r="T6" s="6">
        <v>4752.6120000000001</v>
      </c>
    </row>
    <row r="7" spans="1:20" ht="15" x14ac:dyDescent="0.35">
      <c r="B7" s="2" t="s">
        <v>16</v>
      </c>
      <c r="C7" s="2" t="s">
        <v>8</v>
      </c>
      <c r="D7" s="2" t="s">
        <v>15</v>
      </c>
      <c r="E7" s="7" t="s">
        <v>5</v>
      </c>
      <c r="P7" s="6">
        <v>1984.991</v>
      </c>
      <c r="Q7" s="6">
        <v>1955.595</v>
      </c>
      <c r="R7" s="6">
        <v>1911.0419999999999</v>
      </c>
      <c r="S7" s="6">
        <v>1997.087</v>
      </c>
      <c r="T7" s="6">
        <v>1960.6479999999999</v>
      </c>
    </row>
    <row r="8" spans="1:20" x14ac:dyDescent="0.3">
      <c r="B8" s="2" t="s">
        <v>50</v>
      </c>
    </row>
    <row r="9" spans="1:20" x14ac:dyDescent="0.3">
      <c r="B9" s="2" t="s">
        <v>48</v>
      </c>
    </row>
    <row r="11" spans="1:20" x14ac:dyDescent="0.3">
      <c r="A11" s="25"/>
      <c r="B11" s="2" t="s">
        <v>46</v>
      </c>
      <c r="C11" s="2" t="s">
        <v>47</v>
      </c>
      <c r="D11" s="2" t="s">
        <v>3</v>
      </c>
      <c r="I11" s="2"/>
      <c r="J11" s="2"/>
      <c r="K11" s="2"/>
    </row>
    <row r="12" spans="1:20" x14ac:dyDescent="0.3">
      <c r="A12" s="26">
        <v>2013</v>
      </c>
      <c r="B12" s="6">
        <v>19990.86</v>
      </c>
      <c r="C12" s="6">
        <v>1562.1722416660787</v>
      </c>
      <c r="D12" s="6">
        <v>6408.884</v>
      </c>
      <c r="I12" s="6"/>
      <c r="J12" s="6"/>
      <c r="K12" s="15"/>
    </row>
    <row r="13" spans="1:20" x14ac:dyDescent="0.3">
      <c r="A13" s="26">
        <v>2014</v>
      </c>
      <c r="B13" s="6">
        <v>21106.706999999999</v>
      </c>
      <c r="C13" s="6">
        <v>1587.8259379439353</v>
      </c>
      <c r="D13" s="6">
        <v>6367.0940000000001</v>
      </c>
      <c r="I13" s="6"/>
      <c r="J13" s="6"/>
      <c r="K13" s="15"/>
    </row>
    <row r="14" spans="1:20" x14ac:dyDescent="0.3">
      <c r="A14" s="26">
        <v>2015</v>
      </c>
      <c r="B14" s="6">
        <v>23126.3</v>
      </c>
      <c r="C14" s="6">
        <v>1613.0001156499386</v>
      </c>
      <c r="D14" s="6">
        <v>6560.1370000000006</v>
      </c>
      <c r="I14" s="6"/>
      <c r="J14" s="6"/>
      <c r="K14" s="15"/>
    </row>
    <row r="15" spans="1:20" x14ac:dyDescent="0.3">
      <c r="A15" s="26">
        <v>2016</v>
      </c>
      <c r="B15" s="6">
        <v>25384.329000000002</v>
      </c>
      <c r="C15" s="6">
        <v>1637.6947747840882</v>
      </c>
      <c r="D15" s="6">
        <v>6833.2160000000003</v>
      </c>
      <c r="I15" s="6"/>
      <c r="J15" s="6"/>
      <c r="K15" s="15"/>
    </row>
    <row r="16" spans="1:20" x14ac:dyDescent="0.3">
      <c r="A16" s="26">
        <v>2017</v>
      </c>
      <c r="B16" s="6">
        <v>27511.870999999999</v>
      </c>
      <c r="C16" s="6">
        <v>1661.9099153459072</v>
      </c>
      <c r="D16" s="6">
        <v>6713.26</v>
      </c>
      <c r="I16" s="6"/>
      <c r="J16" s="6"/>
      <c r="K16" s="15"/>
    </row>
    <row r="18" spans="1:5" x14ac:dyDescent="0.3">
      <c r="C18" s="50" t="s">
        <v>54</v>
      </c>
      <c r="D18" s="50"/>
    </row>
    <row r="19" spans="1:5" x14ac:dyDescent="0.3">
      <c r="C19" s="21"/>
      <c r="D19" s="21" t="s">
        <v>33</v>
      </c>
    </row>
    <row r="20" spans="1:5" x14ac:dyDescent="0.3">
      <c r="C20" s="22" t="s">
        <v>27</v>
      </c>
      <c r="D20" s="22">
        <f>'Regresion multiple'!B17</f>
        <v>9074.1272694442305</v>
      </c>
    </row>
    <row r="21" spans="1:5" x14ac:dyDescent="0.3">
      <c r="C21" s="22" t="s">
        <v>2</v>
      </c>
      <c r="D21" s="22">
        <f>'Regresion multiple'!B18</f>
        <v>9.3258606791320114E-2</v>
      </c>
    </row>
    <row r="22" spans="1:5" x14ac:dyDescent="0.3">
      <c r="C22" s="22" t="s">
        <v>9</v>
      </c>
      <c r="D22" s="22">
        <f>'Regresion multiple'!B19</f>
        <v>-2.903590771537286</v>
      </c>
    </row>
    <row r="23" spans="1:5" x14ac:dyDescent="0.3">
      <c r="C23" s="23" t="s">
        <v>57</v>
      </c>
      <c r="D23" s="24"/>
    </row>
    <row r="24" spans="1:5" x14ac:dyDescent="0.3">
      <c r="C24" s="23" t="s">
        <v>55</v>
      </c>
      <c r="D24" s="24"/>
    </row>
    <row r="26" spans="1:5" x14ac:dyDescent="0.3">
      <c r="B26" s="20" t="s">
        <v>49</v>
      </c>
      <c r="C26" s="20" t="s">
        <v>47</v>
      </c>
      <c r="D26" s="20" t="s">
        <v>52</v>
      </c>
      <c r="E26" s="20" t="s">
        <v>45</v>
      </c>
    </row>
    <row r="27" spans="1:5" x14ac:dyDescent="0.3">
      <c r="A27" s="17">
        <v>2013</v>
      </c>
      <c r="B27" s="19">
        <v>19990.86</v>
      </c>
      <c r="C27" s="19">
        <v>1562.1722416660787</v>
      </c>
      <c r="D27" s="6">
        <f t="shared" ref="D27:D46" si="0">$D$20+$D$21*B27+$D$22*C27</f>
        <v>6402.5381171512181</v>
      </c>
      <c r="E27" s="16">
        <f>(D27-D12)/D12</f>
        <v>-9.9016971578544909E-4</v>
      </c>
    </row>
    <row r="28" spans="1:5" x14ac:dyDescent="0.3">
      <c r="A28" s="17">
        <v>2014</v>
      </c>
      <c r="B28" s="19">
        <v>21106.706999999999</v>
      </c>
      <c r="C28" s="19">
        <v>1587.8259379439353</v>
      </c>
      <c r="D28" s="6">
        <f t="shared" si="0"/>
        <v>6432.112617995288</v>
      </c>
      <c r="E28" s="16">
        <f>(D28-D13)/D13</f>
        <v>1.0211662965127885E-2</v>
      </c>
    </row>
    <row r="29" spans="1:5" x14ac:dyDescent="0.3">
      <c r="A29" s="17">
        <v>2015</v>
      </c>
      <c r="B29" s="19">
        <v>23126.3</v>
      </c>
      <c r="C29" s="19">
        <v>1613.0001156499386</v>
      </c>
      <c r="D29" s="6">
        <f t="shared" si="0"/>
        <v>6547.3615373925986</v>
      </c>
      <c r="E29" s="16">
        <f>(D29-D14)/D14</f>
        <v>-1.947438385418171E-3</v>
      </c>
    </row>
    <row r="30" spans="1:5" x14ac:dyDescent="0.3">
      <c r="A30" s="17">
        <v>2016</v>
      </c>
      <c r="B30" s="19">
        <v>25384.329000000002</v>
      </c>
      <c r="C30" s="19">
        <v>1637.6947747840882</v>
      </c>
      <c r="D30" s="6">
        <f t="shared" si="0"/>
        <v>6686.2389916588227</v>
      </c>
      <c r="E30" s="16">
        <f>(D30-D15)/D15</f>
        <v>-2.1509199817652137E-2</v>
      </c>
    </row>
    <row r="31" spans="1:5" x14ac:dyDescent="0.3">
      <c r="A31" s="17">
        <v>2017</v>
      </c>
      <c r="B31" s="19">
        <v>27511.870999999999</v>
      </c>
      <c r="C31" s="19">
        <v>1661.9099153459072</v>
      </c>
      <c r="D31" s="6">
        <f t="shared" si="0"/>
        <v>6814.3397358020648</v>
      </c>
      <c r="E31" s="16">
        <f>(D31-D16)/D16</f>
        <v>1.5056728892082913E-2</v>
      </c>
    </row>
    <row r="32" spans="1:5" x14ac:dyDescent="0.3">
      <c r="A32" s="17">
        <v>2018</v>
      </c>
      <c r="B32" s="6">
        <f>153.59769*A32^2 - 617102.835*A32 + 619844181</f>
        <v>30219.301560044289</v>
      </c>
      <c r="C32" s="6">
        <f>(-239.759286*A32^2 + 991164.341*A32-1022106500)/1000</f>
        <v>1685.6455373359918</v>
      </c>
      <c r="D32" s="6">
        <f t="shared" si="0"/>
        <v>6997.9124048489321</v>
      </c>
    </row>
    <row r="33" spans="1:4" x14ac:dyDescent="0.3">
      <c r="A33" s="17">
        <v>2019</v>
      </c>
      <c r="B33" s="6">
        <f t="shared" ref="B33:B46" si="1">153.59769*A33^2 - 617102.835*A33 + 619844181</f>
        <v>33190.341089963913</v>
      </c>
      <c r="C33" s="6">
        <f t="shared" ref="C33:C46" si="2">(-239.759286*A33^2 + 991164.341*A33-1022106500)/1000</f>
        <v>1708.9016407541037</v>
      </c>
      <c r="D33" s="6">
        <f t="shared" si="0"/>
        <v>7207.4612048644285</v>
      </c>
    </row>
    <row r="34" spans="1:4" x14ac:dyDescent="0.3">
      <c r="A34" s="17">
        <v>2020</v>
      </c>
      <c r="B34" s="6">
        <f t="shared" si="1"/>
        <v>36468.576000213623</v>
      </c>
      <c r="C34" s="6">
        <f t="shared" si="2"/>
        <v>1731.6782255998851</v>
      </c>
      <c r="D34" s="6">
        <f t="shared" si="0"/>
        <v>7447.0509437636374</v>
      </c>
    </row>
    <row r="35" spans="1:4" x14ac:dyDescent="0.3">
      <c r="A35" s="17">
        <v>2021</v>
      </c>
      <c r="B35" s="6">
        <f t="shared" si="1"/>
        <v>40054.006290197372</v>
      </c>
      <c r="C35" s="6">
        <f t="shared" si="2"/>
        <v>1753.975291874051</v>
      </c>
      <c r="D35" s="6">
        <f t="shared" si="0"/>
        <v>7716.6816214888968</v>
      </c>
    </row>
    <row r="36" spans="1:4" x14ac:dyDescent="0.3">
      <c r="A36" s="17">
        <v>2022</v>
      </c>
      <c r="B36" s="6">
        <f t="shared" si="1"/>
        <v>43946.63196015358</v>
      </c>
      <c r="C36" s="6">
        <f t="shared" si="2"/>
        <v>1775.7928395761251</v>
      </c>
      <c r="D36" s="6">
        <f t="shared" si="0"/>
        <v>8016.3532380638244</v>
      </c>
    </row>
    <row r="37" spans="1:4" x14ac:dyDescent="0.3">
      <c r="A37" s="17">
        <v>2023</v>
      </c>
      <c r="B37" s="6">
        <f t="shared" si="1"/>
        <v>48146.453010082245</v>
      </c>
      <c r="C37" s="6">
        <f t="shared" si="2"/>
        <v>1797.1308687058688</v>
      </c>
      <c r="D37" s="6">
        <f t="shared" si="0"/>
        <v>8346.0657934891151</v>
      </c>
    </row>
    <row r="38" spans="1:4" x14ac:dyDescent="0.3">
      <c r="A38" s="17">
        <v>2024</v>
      </c>
      <c r="B38" s="6">
        <f t="shared" si="1"/>
        <v>52653.469439983368</v>
      </c>
      <c r="C38" s="6">
        <f t="shared" si="2"/>
        <v>1817.9893792639971</v>
      </c>
      <c r="D38" s="6">
        <f t="shared" si="0"/>
        <v>8705.8192877626898</v>
      </c>
    </row>
    <row r="39" spans="1:4" x14ac:dyDescent="0.3">
      <c r="A39" s="17">
        <v>2025</v>
      </c>
      <c r="B39" s="6">
        <f t="shared" si="1"/>
        <v>57467.681249976158</v>
      </c>
      <c r="C39" s="6">
        <f t="shared" si="2"/>
        <v>1838.3683712500333</v>
      </c>
      <c r="D39" s="6">
        <f t="shared" si="0"/>
        <v>9095.6137208970467</v>
      </c>
    </row>
    <row r="40" spans="1:4" x14ac:dyDescent="0.3">
      <c r="A40" s="17">
        <v>2026</v>
      </c>
      <c r="B40" s="6">
        <f t="shared" si="1"/>
        <v>62589.088439941406</v>
      </c>
      <c r="C40" s="6">
        <f t="shared" si="2"/>
        <v>1858.2678446639777</v>
      </c>
      <c r="D40" s="6">
        <f t="shared" si="0"/>
        <v>9515.4490928810774</v>
      </c>
    </row>
    <row r="41" spans="1:4" x14ac:dyDescent="0.3">
      <c r="A41" s="17">
        <v>2027</v>
      </c>
      <c r="B41" s="6">
        <f t="shared" si="1"/>
        <v>68017.691010117531</v>
      </c>
      <c r="C41" s="6">
        <f t="shared" si="2"/>
        <v>1877.687799505949</v>
      </c>
      <c r="D41" s="6">
        <f t="shared" si="0"/>
        <v>9965.3254037366642</v>
      </c>
    </row>
    <row r="42" spans="1:4" x14ac:dyDescent="0.3">
      <c r="A42" s="17">
        <v>2028</v>
      </c>
      <c r="B42" s="6">
        <f t="shared" si="1"/>
        <v>73753.488960146904</v>
      </c>
      <c r="C42" s="6">
        <f t="shared" si="2"/>
        <v>1896.6282357760667</v>
      </c>
      <c r="D42" s="6">
        <f t="shared" si="0"/>
        <v>10445.242653430108</v>
      </c>
    </row>
    <row r="43" spans="1:4" x14ac:dyDescent="0.3">
      <c r="A43" s="17">
        <v>2029</v>
      </c>
      <c r="B43" s="6">
        <f t="shared" si="1"/>
        <v>79796.482290029526</v>
      </c>
      <c r="C43" s="6">
        <f t="shared" si="2"/>
        <v>1915.0891534739733</v>
      </c>
      <c r="D43" s="6">
        <f t="shared" si="0"/>
        <v>10955.200841962454</v>
      </c>
    </row>
    <row r="44" spans="1:4" x14ac:dyDescent="0.3">
      <c r="A44" s="17">
        <v>2030</v>
      </c>
      <c r="B44" s="6">
        <f t="shared" si="1"/>
        <v>86146.671000003815</v>
      </c>
      <c r="C44" s="6">
        <f t="shared" si="2"/>
        <v>1933.0705526000261</v>
      </c>
      <c r="D44" s="6">
        <f t="shared" si="0"/>
        <v>11495.19996935489</v>
      </c>
    </row>
    <row r="45" spans="1:4" x14ac:dyDescent="0.3">
      <c r="A45" s="17">
        <v>2031</v>
      </c>
      <c r="B45" s="6">
        <f t="shared" si="1"/>
        <v>92804.055089950562</v>
      </c>
      <c r="C45" s="6">
        <f t="shared" si="2"/>
        <v>1950.5724331541062</v>
      </c>
      <c r="D45" s="6">
        <f t="shared" si="0"/>
        <v>12065.240035596647</v>
      </c>
    </row>
    <row r="46" spans="1:4" x14ac:dyDescent="0.3">
      <c r="A46" s="17">
        <v>2032</v>
      </c>
      <c r="B46" s="6">
        <f t="shared" si="1"/>
        <v>99768.634559988976</v>
      </c>
      <c r="C46" s="6">
        <f t="shared" si="2"/>
        <v>1967.5947951359749</v>
      </c>
      <c r="D46" s="6">
        <f t="shared" si="0"/>
        <v>12665.321040699542</v>
      </c>
    </row>
    <row r="47" spans="1:4" x14ac:dyDescent="0.3">
      <c r="B47" s="2" t="s">
        <v>50</v>
      </c>
    </row>
    <row r="48" spans="1:4" x14ac:dyDescent="0.3">
      <c r="B48" s="2" t="s">
        <v>48</v>
      </c>
    </row>
    <row r="49" spans="2:2" x14ac:dyDescent="0.3">
      <c r="B49" s="2" t="s">
        <v>51</v>
      </c>
    </row>
    <row r="50" spans="2:2" x14ac:dyDescent="0.3">
      <c r="B50" s="2" t="s">
        <v>53</v>
      </c>
    </row>
  </sheetData>
  <mergeCells count="1">
    <mergeCell ref="C18:D18"/>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0FD70-C4CF-40B0-B0A9-B5C977308149}">
  <dimension ref="A1:I30"/>
  <sheetViews>
    <sheetView topLeftCell="A10" workbookViewId="0">
      <selection activeCell="F11" sqref="F11:F12"/>
    </sheetView>
  </sheetViews>
  <sheetFormatPr defaultColWidth="8.88671875" defaultRowHeight="14.4" x14ac:dyDescent="0.3"/>
  <cols>
    <col min="1" max="1" width="27.6640625" customWidth="1"/>
    <col min="2" max="2" width="13.88671875" bestFit="1" customWidth="1"/>
    <col min="3" max="3" width="13.44140625" bestFit="1" customWidth="1"/>
    <col min="4" max="4" width="12.6640625" bestFit="1" customWidth="1"/>
    <col min="5" max="5" width="12" bestFit="1" customWidth="1"/>
    <col min="6" max="6" width="12.6640625" bestFit="1" customWidth="1"/>
    <col min="7" max="7" width="12" bestFit="1" customWidth="1"/>
    <col min="8" max="8" width="12.6640625" bestFit="1" customWidth="1"/>
    <col min="9" max="9" width="12.109375" bestFit="1" customWidth="1"/>
  </cols>
  <sheetData>
    <row r="1" spans="1:9" x14ac:dyDescent="0.3">
      <c r="A1" s="10" t="s">
        <v>17</v>
      </c>
      <c r="B1" s="10"/>
      <c r="C1" s="10"/>
      <c r="D1" s="10"/>
      <c r="E1" s="10"/>
      <c r="F1" s="10"/>
      <c r="G1" s="10"/>
      <c r="H1" s="10"/>
      <c r="I1" s="10"/>
    </row>
    <row r="2" spans="1:9" x14ac:dyDescent="0.3">
      <c r="A2" s="10"/>
      <c r="B2" s="10"/>
      <c r="C2" s="10"/>
      <c r="D2" s="10"/>
      <c r="E2" s="10"/>
      <c r="F2" s="10"/>
      <c r="G2" s="10"/>
      <c r="H2" s="10"/>
      <c r="I2" s="10"/>
    </row>
    <row r="3" spans="1:9" x14ac:dyDescent="0.3">
      <c r="A3" s="11" t="s">
        <v>18</v>
      </c>
      <c r="B3" s="11"/>
      <c r="C3" s="10"/>
      <c r="D3" s="10"/>
      <c r="E3" s="10"/>
      <c r="F3" s="10"/>
      <c r="G3" s="10"/>
      <c r="H3" s="10"/>
      <c r="I3" s="10"/>
    </row>
    <row r="4" spans="1:9" x14ac:dyDescent="0.3">
      <c r="A4" s="12" t="s">
        <v>19</v>
      </c>
      <c r="B4" s="12">
        <v>0.87683626298921324</v>
      </c>
      <c r="C4" s="10"/>
      <c r="D4" s="10"/>
      <c r="E4" s="10"/>
      <c r="F4" s="10"/>
      <c r="G4" s="10"/>
      <c r="H4" s="10"/>
      <c r="I4" s="10"/>
    </row>
    <row r="5" spans="1:9" x14ac:dyDescent="0.3">
      <c r="A5" s="12" t="s">
        <v>20</v>
      </c>
      <c r="B5" s="12">
        <v>0.76884183209288881</v>
      </c>
      <c r="C5" s="10"/>
      <c r="D5" s="10"/>
      <c r="E5" s="10"/>
      <c r="F5" s="10"/>
      <c r="G5" s="10"/>
      <c r="H5" s="10"/>
      <c r="I5" s="10"/>
    </row>
    <row r="6" spans="1:9" x14ac:dyDescent="0.3">
      <c r="A6" s="12" t="s">
        <v>21</v>
      </c>
      <c r="B6" s="12">
        <v>0.53768366418577762</v>
      </c>
      <c r="C6" s="10"/>
      <c r="D6" s="10"/>
      <c r="E6" s="10"/>
      <c r="F6" s="10"/>
      <c r="G6" s="10"/>
      <c r="H6" s="10"/>
      <c r="I6" s="10"/>
    </row>
    <row r="7" spans="1:9" x14ac:dyDescent="0.3">
      <c r="A7" s="12" t="s">
        <v>22</v>
      </c>
      <c r="B7" s="12">
        <v>134.62959802866288</v>
      </c>
      <c r="C7" s="10"/>
      <c r="D7" s="10"/>
      <c r="E7" s="10"/>
      <c r="F7" s="10"/>
      <c r="G7" s="10"/>
      <c r="H7" s="10"/>
      <c r="I7" s="10"/>
    </row>
    <row r="8" spans="1:9" x14ac:dyDescent="0.3">
      <c r="A8" s="12" t="s">
        <v>23</v>
      </c>
      <c r="B8" s="12">
        <v>5</v>
      </c>
      <c r="C8" s="10"/>
      <c r="D8" s="10"/>
      <c r="E8" s="10"/>
      <c r="F8" s="10"/>
      <c r="G8" s="10"/>
      <c r="H8" s="10"/>
      <c r="I8" s="10"/>
    </row>
    <row r="9" spans="1:9" x14ac:dyDescent="0.3">
      <c r="A9" s="10"/>
      <c r="B9" s="10"/>
      <c r="C9" s="10"/>
      <c r="D9" s="10"/>
      <c r="E9" s="10"/>
      <c r="F9" s="10"/>
      <c r="G9" s="10"/>
      <c r="H9" s="10"/>
      <c r="I9" s="10"/>
    </row>
    <row r="10" spans="1:9" x14ac:dyDescent="0.3">
      <c r="A10" s="10" t="s">
        <v>24</v>
      </c>
      <c r="B10" s="10"/>
      <c r="C10" s="10"/>
      <c r="D10" s="10"/>
      <c r="E10" s="10"/>
      <c r="F10" s="10"/>
      <c r="G10" s="10"/>
      <c r="H10" s="10"/>
      <c r="I10" s="10"/>
    </row>
    <row r="11" spans="1:9" x14ac:dyDescent="0.3">
      <c r="A11" s="13"/>
      <c r="B11" s="13" t="s">
        <v>28</v>
      </c>
      <c r="C11" s="13" t="s">
        <v>29</v>
      </c>
      <c r="D11" s="13" t="s">
        <v>30</v>
      </c>
      <c r="E11" s="13" t="s">
        <v>31</v>
      </c>
      <c r="F11" s="13" t="s">
        <v>32</v>
      </c>
      <c r="G11" s="10"/>
      <c r="H11" s="10"/>
      <c r="I11" s="10"/>
    </row>
    <row r="12" spans="1:9" x14ac:dyDescent="0.3">
      <c r="A12" s="12" t="s">
        <v>25</v>
      </c>
      <c r="B12" s="12">
        <v>2</v>
      </c>
      <c r="C12" s="12">
        <v>120569.88733008149</v>
      </c>
      <c r="D12" s="12">
        <v>60284.943665040744</v>
      </c>
      <c r="E12" s="12">
        <v>3.3260422465445445</v>
      </c>
      <c r="F12" s="12">
        <v>0.23115816790711111</v>
      </c>
      <c r="G12" s="10"/>
      <c r="H12" s="10"/>
      <c r="I12" s="10"/>
    </row>
    <row r="13" spans="1:9" x14ac:dyDescent="0.3">
      <c r="A13" s="12" t="s">
        <v>26</v>
      </c>
      <c r="B13" s="12">
        <v>2</v>
      </c>
      <c r="C13" s="12">
        <v>36250.257330718705</v>
      </c>
      <c r="D13" s="12">
        <v>18125.128665359352</v>
      </c>
      <c r="E13" s="12"/>
      <c r="F13" s="12"/>
      <c r="G13" s="10"/>
      <c r="H13" s="10"/>
      <c r="I13" s="10"/>
    </row>
    <row r="14" spans="1:9" x14ac:dyDescent="0.3">
      <c r="A14" s="12" t="s">
        <v>6</v>
      </c>
      <c r="B14" s="12">
        <v>4</v>
      </c>
      <c r="C14" s="12">
        <v>156820.1446608002</v>
      </c>
      <c r="D14" s="12"/>
      <c r="E14" s="12"/>
      <c r="F14" s="12"/>
      <c r="G14" s="10"/>
      <c r="H14" s="10"/>
      <c r="I14" s="10"/>
    </row>
    <row r="15" spans="1:9" x14ac:dyDescent="0.3">
      <c r="A15" s="10"/>
      <c r="B15" s="10"/>
      <c r="C15" s="10"/>
      <c r="D15" s="10"/>
      <c r="E15" s="10"/>
      <c r="F15" s="10"/>
      <c r="G15" s="10"/>
      <c r="H15" s="10"/>
      <c r="I15" s="10"/>
    </row>
    <row r="16" spans="1:9" x14ac:dyDescent="0.3">
      <c r="A16" s="13"/>
      <c r="B16" s="13" t="s">
        <v>33</v>
      </c>
      <c r="C16" s="13" t="s">
        <v>22</v>
      </c>
      <c r="D16" s="13" t="s">
        <v>34</v>
      </c>
      <c r="E16" s="13" t="s">
        <v>35</v>
      </c>
      <c r="F16" s="13" t="s">
        <v>36</v>
      </c>
      <c r="G16" s="13" t="s">
        <v>37</v>
      </c>
      <c r="H16" s="13" t="s">
        <v>38</v>
      </c>
      <c r="I16" s="13" t="s">
        <v>39</v>
      </c>
    </row>
    <row r="17" spans="1:9" x14ac:dyDescent="0.3">
      <c r="A17" s="12" t="s">
        <v>27</v>
      </c>
      <c r="B17" s="12">
        <v>9074.1272694442305</v>
      </c>
      <c r="C17" s="12">
        <v>18402.859381017755</v>
      </c>
      <c r="D17" s="12">
        <v>0.49308246515234705</v>
      </c>
      <c r="E17" s="12">
        <v>0.67077537932010167</v>
      </c>
      <c r="F17" s="12">
        <v>-70106.985881487344</v>
      </c>
      <c r="G17" s="12">
        <v>88255.240420375805</v>
      </c>
      <c r="H17" s="12">
        <v>-70106.985881487344</v>
      </c>
      <c r="I17" s="12">
        <v>88255.240420375805</v>
      </c>
    </row>
    <row r="18" spans="1:9" x14ac:dyDescent="0.3">
      <c r="A18" s="12" t="s">
        <v>2</v>
      </c>
      <c r="B18" s="12">
        <v>9.3258606791320114E-2</v>
      </c>
      <c r="C18" s="12">
        <v>0.17951481681554701</v>
      </c>
      <c r="D18" s="12">
        <v>0.51950367354436333</v>
      </c>
      <c r="E18" s="12">
        <v>0.65518449610585927</v>
      </c>
      <c r="F18" s="12">
        <v>-0.67913130981056813</v>
      </c>
      <c r="G18" s="12">
        <v>0.86564852339320841</v>
      </c>
      <c r="H18" s="12">
        <v>-0.67913130981056813</v>
      </c>
      <c r="I18" s="12">
        <v>0.86564852339320841</v>
      </c>
    </row>
    <row r="19" spans="1:9" x14ac:dyDescent="0.3">
      <c r="A19" s="12" t="s">
        <v>9</v>
      </c>
      <c r="B19" s="12">
        <v>-2.903590771537286</v>
      </c>
      <c r="C19" s="12">
        <v>13.996203299521111</v>
      </c>
      <c r="D19" s="12">
        <v>-0.20745560130843727</v>
      </c>
      <c r="E19" s="12">
        <v>0.85486005255435671</v>
      </c>
      <c r="F19" s="12">
        <v>-63.124393104350247</v>
      </c>
      <c r="G19" s="12">
        <v>57.31721156127567</v>
      </c>
      <c r="H19" s="12">
        <v>-63.124393104350247</v>
      </c>
      <c r="I19" s="12">
        <v>57.31721156127567</v>
      </c>
    </row>
    <row r="20" spans="1:9" x14ac:dyDescent="0.3">
      <c r="A20" s="10"/>
      <c r="B20" s="10"/>
      <c r="C20" s="10"/>
      <c r="D20" s="10"/>
      <c r="E20" s="10"/>
      <c r="F20" s="10"/>
      <c r="G20" s="10"/>
      <c r="H20" s="10"/>
      <c r="I20" s="10"/>
    </row>
    <row r="21" spans="1:9" x14ac:dyDescent="0.3">
      <c r="A21" s="10"/>
      <c r="B21" s="10"/>
      <c r="C21" s="10"/>
      <c r="D21" s="10"/>
      <c r="E21" s="10"/>
      <c r="F21" s="10"/>
      <c r="G21" s="10"/>
      <c r="H21" s="10"/>
      <c r="I21" s="10"/>
    </row>
    <row r="22" spans="1:9" x14ac:dyDescent="0.3">
      <c r="A22" s="10"/>
      <c r="B22" s="10"/>
      <c r="C22" s="10"/>
      <c r="D22" s="10"/>
      <c r="E22" s="10"/>
      <c r="F22" s="10"/>
      <c r="G22" s="10"/>
      <c r="H22" s="10"/>
      <c r="I22" s="10"/>
    </row>
    <row r="23" spans="1:9" x14ac:dyDescent="0.3">
      <c r="A23" s="10" t="s">
        <v>40</v>
      </c>
      <c r="B23" s="10"/>
      <c r="C23" s="10"/>
      <c r="D23" s="10"/>
      <c r="E23" s="10"/>
      <c r="F23" s="10"/>
      <c r="G23" s="10"/>
      <c r="H23" s="10"/>
      <c r="I23" s="10"/>
    </row>
    <row r="24" spans="1:9" x14ac:dyDescent="0.3">
      <c r="A24" s="10"/>
      <c r="B24" s="10"/>
      <c r="C24" s="10"/>
      <c r="D24" s="10"/>
      <c r="E24" s="10"/>
      <c r="F24" s="10"/>
      <c r="G24" s="10"/>
      <c r="H24" s="10"/>
      <c r="I24" s="10"/>
    </row>
    <row r="25" spans="1:9" x14ac:dyDescent="0.3">
      <c r="A25" s="13" t="s">
        <v>41</v>
      </c>
      <c r="B25" s="13" t="s">
        <v>42</v>
      </c>
      <c r="C25" s="13" t="s">
        <v>43</v>
      </c>
      <c r="D25" s="13" t="s">
        <v>44</v>
      </c>
      <c r="E25" s="10"/>
      <c r="F25" s="10"/>
      <c r="G25" s="10"/>
      <c r="H25" s="10"/>
      <c r="I25" s="10"/>
    </row>
    <row r="26" spans="1:9" x14ac:dyDescent="0.3">
      <c r="A26" s="12">
        <v>1</v>
      </c>
      <c r="B26" s="12">
        <v>6402.5381171512181</v>
      </c>
      <c r="C26" s="12">
        <v>6.3458828487819119</v>
      </c>
      <c r="D26" s="14">
        <f>C26/B26</f>
        <v>9.9115112361181611E-4</v>
      </c>
      <c r="E26" s="10"/>
      <c r="F26" s="10"/>
      <c r="G26" s="10"/>
      <c r="H26" s="10"/>
      <c r="I26" s="10"/>
    </row>
    <row r="27" spans="1:9" x14ac:dyDescent="0.3">
      <c r="A27" s="12">
        <v>2</v>
      </c>
      <c r="B27" s="12">
        <v>6432.112617995288</v>
      </c>
      <c r="C27" s="12">
        <v>-65.018617995287968</v>
      </c>
      <c r="D27" s="14">
        <f t="shared" ref="D27:D30" si="0">C27/B27</f>
        <v>-1.0108438993027531E-2</v>
      </c>
      <c r="E27" s="10"/>
      <c r="F27" s="10"/>
      <c r="G27" s="10"/>
      <c r="H27" s="10"/>
      <c r="I27" s="10"/>
    </row>
    <row r="28" spans="1:9" x14ac:dyDescent="0.3">
      <c r="A28" s="12">
        <v>3</v>
      </c>
      <c r="B28" s="12">
        <v>6547.3615373925986</v>
      </c>
      <c r="C28" s="12">
        <v>12.775462607402005</v>
      </c>
      <c r="D28" s="14">
        <f t="shared" si="0"/>
        <v>1.9512383017861676E-3</v>
      </c>
      <c r="E28" s="10"/>
      <c r="F28" s="10"/>
      <c r="G28" s="10"/>
      <c r="H28" s="10"/>
      <c r="I28" s="10"/>
    </row>
    <row r="29" spans="1:9" x14ac:dyDescent="0.3">
      <c r="A29" s="12">
        <v>4</v>
      </c>
      <c r="B29" s="12">
        <v>6686.2389916588227</v>
      </c>
      <c r="C29" s="12">
        <v>146.97700834117768</v>
      </c>
      <c r="D29" s="14">
        <f t="shared" si="0"/>
        <v>2.1982015378830096E-2</v>
      </c>
      <c r="E29" s="10"/>
      <c r="F29" s="10"/>
      <c r="G29" s="10"/>
      <c r="H29" s="10"/>
      <c r="I29" s="10"/>
    </row>
    <row r="30" spans="1:9" x14ac:dyDescent="0.3">
      <c r="A30" s="12">
        <v>5</v>
      </c>
      <c r="B30" s="12">
        <v>6814.3397358020648</v>
      </c>
      <c r="C30" s="12">
        <v>-101.07973580206453</v>
      </c>
      <c r="D30" s="14">
        <f t="shared" si="0"/>
        <v>-1.4833386611324743E-2</v>
      </c>
      <c r="E30" s="10"/>
      <c r="F30" s="10"/>
      <c r="G30" s="10"/>
      <c r="H30" s="10"/>
      <c r="I30" s="10"/>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4C551-C15E-42A7-91D2-E3F209A7106E}">
  <dimension ref="B1:L57"/>
  <sheetViews>
    <sheetView topLeftCell="A22" workbookViewId="0">
      <selection activeCell="E44" sqref="E44"/>
    </sheetView>
  </sheetViews>
  <sheetFormatPr defaultRowHeight="14.4" x14ac:dyDescent="0.3"/>
  <cols>
    <col min="1" max="1" width="8.88671875" customWidth="1"/>
    <col min="4" max="4" width="14.6640625" customWidth="1"/>
    <col min="5" max="8" width="11.44140625" customWidth="1"/>
  </cols>
  <sheetData>
    <row r="1" spans="2:8" s="28" customFormat="1" x14ac:dyDescent="0.3">
      <c r="C1" s="51" t="s">
        <v>62</v>
      </c>
      <c r="D1" s="51"/>
      <c r="E1" s="51"/>
      <c r="F1" s="51"/>
      <c r="G1" s="51"/>
      <c r="H1" s="51"/>
    </row>
    <row r="2" spans="2:8" ht="24" x14ac:dyDescent="0.3">
      <c r="C2" s="30" t="s">
        <v>56</v>
      </c>
      <c r="D2" s="30" t="s">
        <v>59</v>
      </c>
      <c r="E2" s="30" t="s">
        <v>60</v>
      </c>
      <c r="F2" s="30" t="s">
        <v>61</v>
      </c>
      <c r="G2" s="30" t="s">
        <v>58</v>
      </c>
      <c r="H2" s="30" t="s">
        <v>6</v>
      </c>
    </row>
    <row r="3" spans="2:8" s="28" customFormat="1" x14ac:dyDescent="0.3">
      <c r="C3" s="2">
        <v>2005</v>
      </c>
      <c r="D3" s="6">
        <v>630939</v>
      </c>
      <c r="E3" s="6">
        <v>5407</v>
      </c>
      <c r="F3" s="6">
        <v>359941</v>
      </c>
      <c r="G3" s="6">
        <v>5005</v>
      </c>
      <c r="H3" s="6">
        <v>1001292</v>
      </c>
    </row>
    <row r="4" spans="2:8" s="28" customFormat="1" x14ac:dyDescent="0.3">
      <c r="C4" s="2">
        <v>2006</v>
      </c>
      <c r="D4" s="6">
        <v>723373</v>
      </c>
      <c r="E4" s="6">
        <v>5314</v>
      </c>
      <c r="F4" s="6">
        <v>371156</v>
      </c>
      <c r="G4" s="6">
        <v>5543</v>
      </c>
      <c r="H4" s="6">
        <v>1105386</v>
      </c>
    </row>
    <row r="5" spans="2:8" s="28" customFormat="1" x14ac:dyDescent="0.3">
      <c r="C5" s="2">
        <v>2007</v>
      </c>
      <c r="D5" s="6">
        <v>724024</v>
      </c>
      <c r="E5" s="6">
        <v>5172</v>
      </c>
      <c r="F5" s="6">
        <v>364044</v>
      </c>
      <c r="G5" s="6">
        <v>6056</v>
      </c>
      <c r="H5" s="6">
        <v>1099296</v>
      </c>
    </row>
    <row r="6" spans="2:8" s="28" customFormat="1" x14ac:dyDescent="0.3">
      <c r="C6" s="2">
        <v>2008</v>
      </c>
      <c r="D6" s="6">
        <v>753590</v>
      </c>
      <c r="E6" s="6">
        <v>5344</v>
      </c>
      <c r="F6" s="6">
        <v>370044</v>
      </c>
      <c r="G6" s="6">
        <v>6656</v>
      </c>
      <c r="H6" s="6">
        <v>1135634</v>
      </c>
    </row>
    <row r="7" spans="2:8" s="28" customFormat="1" x14ac:dyDescent="0.3">
      <c r="C7" s="2">
        <v>2009</v>
      </c>
      <c r="D7" s="6">
        <v>787052</v>
      </c>
      <c r="E7" s="6">
        <v>5635</v>
      </c>
      <c r="F7" s="6">
        <v>380791</v>
      </c>
      <c r="G7" s="6">
        <v>7683</v>
      </c>
      <c r="H7" s="6">
        <v>1181161</v>
      </c>
    </row>
    <row r="8" spans="2:8" x14ac:dyDescent="0.3">
      <c r="C8" s="2">
        <v>2010</v>
      </c>
      <c r="D8" s="6">
        <v>814024</v>
      </c>
      <c r="E8" s="6">
        <v>6032</v>
      </c>
      <c r="F8" s="6">
        <v>386612</v>
      </c>
      <c r="G8" s="6">
        <v>8236</v>
      </c>
      <c r="H8" s="6">
        <v>1214904</v>
      </c>
    </row>
    <row r="9" spans="2:8" x14ac:dyDescent="0.3">
      <c r="B9" s="29"/>
      <c r="C9" s="2">
        <v>2011</v>
      </c>
      <c r="D9" s="6">
        <v>1015709</v>
      </c>
      <c r="E9" s="6">
        <v>6626</v>
      </c>
      <c r="F9" s="6">
        <v>369518</v>
      </c>
      <c r="G9" s="6">
        <v>8683</v>
      </c>
      <c r="H9" s="6">
        <v>1400536</v>
      </c>
    </row>
    <row r="10" spans="2:8" x14ac:dyDescent="0.3">
      <c r="B10" s="29"/>
      <c r="C10" s="2">
        <v>2012</v>
      </c>
      <c r="D10" s="6">
        <v>1061425</v>
      </c>
      <c r="E10" s="6">
        <v>6920</v>
      </c>
      <c r="F10" s="6">
        <v>373578</v>
      </c>
      <c r="G10" s="6">
        <v>14823</v>
      </c>
      <c r="H10" s="6">
        <v>1456746</v>
      </c>
    </row>
    <row r="11" spans="2:8" x14ac:dyDescent="0.3">
      <c r="B11" s="29"/>
      <c r="C11" s="2">
        <v>2013</v>
      </c>
      <c r="D11" s="6">
        <v>1143292</v>
      </c>
      <c r="E11" s="6">
        <v>7132</v>
      </c>
      <c r="F11" s="6">
        <v>397017</v>
      </c>
      <c r="G11" s="6">
        <v>17968</v>
      </c>
      <c r="H11" s="6">
        <v>1565409</v>
      </c>
    </row>
    <row r="12" spans="2:8" x14ac:dyDescent="0.3">
      <c r="B12" s="29"/>
      <c r="C12" s="2">
        <v>2014</v>
      </c>
      <c r="D12" s="6">
        <v>983916</v>
      </c>
      <c r="E12" s="6">
        <v>6219</v>
      </c>
      <c r="F12" s="6">
        <v>417124</v>
      </c>
      <c r="G12" s="6">
        <v>17342</v>
      </c>
      <c r="H12" s="6">
        <v>1424601</v>
      </c>
    </row>
    <row r="13" spans="2:8" x14ac:dyDescent="0.3">
      <c r="B13" s="29"/>
      <c r="C13" s="2">
        <v>2015</v>
      </c>
      <c r="D13" s="6">
        <v>1033163</v>
      </c>
      <c r="E13" s="6">
        <v>6613</v>
      </c>
      <c r="F13" s="6">
        <v>427445</v>
      </c>
      <c r="G13" s="6">
        <v>19986</v>
      </c>
      <c r="H13" s="6">
        <v>1487207</v>
      </c>
    </row>
    <row r="14" spans="2:8" x14ac:dyDescent="0.3">
      <c r="B14" s="29"/>
      <c r="C14" s="2">
        <v>2016</v>
      </c>
      <c r="D14" s="6">
        <v>1139419</v>
      </c>
      <c r="E14" s="6">
        <v>7929</v>
      </c>
      <c r="F14" s="6">
        <v>461330</v>
      </c>
      <c r="G14" s="6">
        <v>22060</v>
      </c>
      <c r="H14" s="6">
        <v>1630738</v>
      </c>
    </row>
    <row r="15" spans="2:8" x14ac:dyDescent="0.3">
      <c r="B15" s="29"/>
      <c r="C15" s="2">
        <v>2017</v>
      </c>
      <c r="D15" s="6">
        <v>1076600</v>
      </c>
      <c r="E15" s="6">
        <v>8459</v>
      </c>
      <c r="F15" s="6">
        <v>427997</v>
      </c>
      <c r="G15" s="6">
        <v>22957</v>
      </c>
      <c r="H15" s="6">
        <v>1536013</v>
      </c>
    </row>
    <row r="16" spans="2:8" ht="48" customHeight="1" x14ac:dyDescent="0.3">
      <c r="C16" s="52" t="s">
        <v>63</v>
      </c>
      <c r="D16" s="52"/>
      <c r="E16" s="52"/>
      <c r="F16" s="52"/>
      <c r="G16" s="52"/>
      <c r="H16" s="52"/>
    </row>
    <row r="17" spans="3:12" ht="36" customHeight="1" x14ac:dyDescent="0.3">
      <c r="C17" s="52" t="s">
        <v>64</v>
      </c>
      <c r="D17" s="52"/>
      <c r="E17" s="52"/>
      <c r="F17" s="52"/>
      <c r="G17" s="52"/>
      <c r="H17" s="52"/>
    </row>
    <row r="20" spans="3:12" x14ac:dyDescent="0.3">
      <c r="C20" s="53" t="s">
        <v>16</v>
      </c>
      <c r="D20" s="53"/>
      <c r="E20" s="20" t="s">
        <v>67</v>
      </c>
    </row>
    <row r="21" spans="3:12" x14ac:dyDescent="0.3">
      <c r="C21" s="30" t="s">
        <v>56</v>
      </c>
      <c r="D21" s="20" t="s">
        <v>3</v>
      </c>
      <c r="E21" s="20" t="s">
        <v>6</v>
      </c>
    </row>
    <row r="22" spans="3:12" x14ac:dyDescent="0.3">
      <c r="C22" s="26">
        <v>2013</v>
      </c>
      <c r="D22" s="6">
        <v>6408.884</v>
      </c>
      <c r="E22" s="31">
        <f>H11</f>
        <v>1565409</v>
      </c>
    </row>
    <row r="23" spans="3:12" x14ac:dyDescent="0.3">
      <c r="C23" s="26">
        <v>2014</v>
      </c>
      <c r="D23" s="6">
        <v>6367.0940000000001</v>
      </c>
      <c r="E23" s="31">
        <f t="shared" ref="E23:E26" si="0">H12</f>
        <v>1424601</v>
      </c>
    </row>
    <row r="24" spans="3:12" x14ac:dyDescent="0.3">
      <c r="C24" s="26">
        <v>2015</v>
      </c>
      <c r="D24" s="6">
        <v>6560.1370000000006</v>
      </c>
      <c r="E24" s="31">
        <f t="shared" si="0"/>
        <v>1487207</v>
      </c>
    </row>
    <row r="25" spans="3:12" x14ac:dyDescent="0.3">
      <c r="C25" s="26">
        <v>2016</v>
      </c>
      <c r="D25" s="6">
        <v>6833.2160000000003</v>
      </c>
      <c r="E25" s="31">
        <f t="shared" si="0"/>
        <v>1630738</v>
      </c>
    </row>
    <row r="26" spans="3:12" x14ac:dyDescent="0.3">
      <c r="C26" s="26">
        <v>2017</v>
      </c>
      <c r="D26" s="6">
        <v>6713.26</v>
      </c>
      <c r="E26" s="31">
        <f t="shared" si="0"/>
        <v>1536013</v>
      </c>
    </row>
    <row r="28" spans="3:12" x14ac:dyDescent="0.3">
      <c r="J28" s="28"/>
      <c r="K28" s="28"/>
      <c r="L28" s="28"/>
    </row>
    <row r="29" spans="3:12" x14ac:dyDescent="0.3">
      <c r="J29" s="28"/>
      <c r="K29" s="28"/>
      <c r="L29" s="28"/>
    </row>
    <row r="30" spans="3:12" ht="36" x14ac:dyDescent="0.3">
      <c r="C30" s="30" t="s">
        <v>56</v>
      </c>
      <c r="D30" s="30" t="s">
        <v>68</v>
      </c>
      <c r="E30" s="30" t="s">
        <v>65</v>
      </c>
      <c r="F30" s="30" t="s">
        <v>66</v>
      </c>
      <c r="G30" s="30" t="s">
        <v>74</v>
      </c>
      <c r="J30" s="28"/>
      <c r="K30" s="28"/>
      <c r="L30" s="28"/>
    </row>
    <row r="31" spans="3:12" x14ac:dyDescent="0.3">
      <c r="C31" s="17">
        <v>2005</v>
      </c>
      <c r="D31" s="6">
        <v>3304999</v>
      </c>
      <c r="E31" s="6">
        <f t="shared" ref="E31:E35" si="1">H3</f>
        <v>1001292</v>
      </c>
      <c r="F31" s="6">
        <f t="shared" ref="F31:F43" si="2">E31/(D31/1000)</f>
        <v>302.96287532916045</v>
      </c>
      <c r="G31" s="6">
        <f t="shared" ref="G31:G56" si="3">0.0023*E31+3190.7</f>
        <v>5493.6715999999997</v>
      </c>
      <c r="J31" s="28"/>
      <c r="K31" s="28"/>
      <c r="L31" s="28"/>
    </row>
    <row r="32" spans="3:12" x14ac:dyDescent="0.3">
      <c r="C32" s="17">
        <v>2006</v>
      </c>
      <c r="D32" s="6">
        <v>3341601</v>
      </c>
      <c r="E32" s="6">
        <f t="shared" si="1"/>
        <v>1105386</v>
      </c>
      <c r="F32" s="6">
        <f t="shared" si="2"/>
        <v>330.79532834710068</v>
      </c>
      <c r="G32" s="6">
        <f t="shared" si="3"/>
        <v>5733.0877999999993</v>
      </c>
      <c r="J32" s="28"/>
      <c r="K32" s="28"/>
      <c r="L32" s="28"/>
    </row>
    <row r="33" spans="3:12" x14ac:dyDescent="0.3">
      <c r="C33" s="17">
        <v>2007</v>
      </c>
      <c r="D33" s="6">
        <v>3369106</v>
      </c>
      <c r="E33" s="6">
        <f t="shared" si="1"/>
        <v>1099296</v>
      </c>
      <c r="F33" s="6">
        <f t="shared" si="2"/>
        <v>326.28715154702758</v>
      </c>
      <c r="G33" s="6">
        <f t="shared" si="3"/>
        <v>5719.0807999999997</v>
      </c>
      <c r="J33" s="28"/>
      <c r="K33" s="28"/>
      <c r="L33" s="28"/>
    </row>
    <row r="34" spans="3:12" x14ac:dyDescent="0.3">
      <c r="C34" s="17">
        <v>2008</v>
      </c>
      <c r="D34" s="6">
        <v>3397985</v>
      </c>
      <c r="E34" s="6">
        <f t="shared" si="1"/>
        <v>1135634</v>
      </c>
      <c r="F34" s="6">
        <f t="shared" si="2"/>
        <v>334.20806742819639</v>
      </c>
      <c r="G34" s="6">
        <f t="shared" si="3"/>
        <v>5802.6581999999999</v>
      </c>
      <c r="J34" s="28"/>
      <c r="K34" s="28"/>
      <c r="L34" s="28"/>
    </row>
    <row r="35" spans="3:12" x14ac:dyDescent="0.3">
      <c r="C35" s="17">
        <v>2009</v>
      </c>
      <c r="D35" s="6">
        <v>3426919</v>
      </c>
      <c r="E35" s="6">
        <f t="shared" si="1"/>
        <v>1181161</v>
      </c>
      <c r="F35" s="6">
        <f t="shared" si="2"/>
        <v>344.67140892445957</v>
      </c>
      <c r="G35" s="6">
        <f t="shared" si="3"/>
        <v>5907.3702999999996</v>
      </c>
      <c r="J35" s="28"/>
      <c r="K35" s="28"/>
      <c r="L35" s="28"/>
    </row>
    <row r="36" spans="3:12" x14ac:dyDescent="0.3">
      <c r="C36" s="17">
        <v>2010</v>
      </c>
      <c r="D36" s="6">
        <v>3461882</v>
      </c>
      <c r="E36" s="6">
        <f>H8</f>
        <v>1214904</v>
      </c>
      <c r="F36" s="6">
        <f t="shared" si="2"/>
        <v>350.93743807559008</v>
      </c>
      <c r="G36" s="6">
        <f t="shared" si="3"/>
        <v>5984.9791999999998</v>
      </c>
      <c r="J36" s="28"/>
      <c r="K36" s="28"/>
      <c r="L36" s="28"/>
    </row>
    <row r="37" spans="3:12" x14ac:dyDescent="0.3">
      <c r="C37" s="17">
        <v>2011</v>
      </c>
      <c r="D37" s="6">
        <v>3499552</v>
      </c>
      <c r="E37" s="6">
        <f t="shared" ref="E37:E43" si="4">H9</f>
        <v>1400536</v>
      </c>
      <c r="F37" s="6">
        <f t="shared" si="2"/>
        <v>400.20436901637692</v>
      </c>
      <c r="G37" s="6">
        <f t="shared" si="3"/>
        <v>6411.9327999999996</v>
      </c>
      <c r="J37" s="28"/>
      <c r="K37" s="28"/>
      <c r="L37" s="28"/>
    </row>
    <row r="38" spans="3:12" x14ac:dyDescent="0.3">
      <c r="C38" s="17">
        <v>2012</v>
      </c>
      <c r="D38" s="6">
        <v>3531604</v>
      </c>
      <c r="E38" s="6">
        <f t="shared" si="4"/>
        <v>1456746</v>
      </c>
      <c r="F38" s="6">
        <f t="shared" si="2"/>
        <v>412.48848964946239</v>
      </c>
      <c r="G38" s="6">
        <f t="shared" si="3"/>
        <v>6541.2157999999999</v>
      </c>
      <c r="J38" s="28"/>
      <c r="K38" s="28"/>
      <c r="L38" s="28"/>
    </row>
    <row r="39" spans="3:12" x14ac:dyDescent="0.3">
      <c r="C39" s="17">
        <v>2013</v>
      </c>
      <c r="D39" s="6">
        <v>3561704</v>
      </c>
      <c r="E39" s="6">
        <f t="shared" si="4"/>
        <v>1565409</v>
      </c>
      <c r="F39" s="6">
        <f t="shared" si="2"/>
        <v>439.51125640985322</v>
      </c>
      <c r="G39" s="6">
        <f t="shared" si="3"/>
        <v>6791.1406999999999</v>
      </c>
      <c r="J39" s="28"/>
      <c r="K39" s="28"/>
      <c r="L39" s="28"/>
    </row>
    <row r="40" spans="3:12" x14ac:dyDescent="0.3">
      <c r="C40" s="17">
        <v>2014</v>
      </c>
      <c r="D40" s="6">
        <v>3590344</v>
      </c>
      <c r="E40" s="6">
        <f t="shared" si="4"/>
        <v>1424601</v>
      </c>
      <c r="F40" s="6">
        <f t="shared" si="2"/>
        <v>396.78677029276304</v>
      </c>
      <c r="G40" s="6">
        <f t="shared" si="3"/>
        <v>6467.2822999999999</v>
      </c>
      <c r="J40" s="28"/>
      <c r="K40" s="28"/>
      <c r="L40" s="28"/>
    </row>
    <row r="41" spans="3:12" x14ac:dyDescent="0.3">
      <c r="C41" s="17">
        <v>2015</v>
      </c>
      <c r="D41" s="6">
        <v>3616481</v>
      </c>
      <c r="E41" s="6">
        <f t="shared" si="4"/>
        <v>1487207</v>
      </c>
      <c r="F41" s="6">
        <f t="shared" si="2"/>
        <v>411.23041984735988</v>
      </c>
      <c r="G41" s="6">
        <f t="shared" si="3"/>
        <v>6611.2760999999991</v>
      </c>
      <c r="J41" s="28"/>
      <c r="K41" s="28"/>
      <c r="L41" s="28"/>
    </row>
    <row r="42" spans="3:12" x14ac:dyDescent="0.3">
      <c r="C42" s="17">
        <v>2016</v>
      </c>
      <c r="D42" s="6">
        <v>3649416</v>
      </c>
      <c r="E42" s="6">
        <f t="shared" si="4"/>
        <v>1630738</v>
      </c>
      <c r="F42" s="6">
        <f t="shared" si="2"/>
        <v>446.84903009138992</v>
      </c>
      <c r="G42" s="6">
        <f t="shared" si="3"/>
        <v>6941.3973999999998</v>
      </c>
    </row>
    <row r="43" spans="3:12" x14ac:dyDescent="0.3">
      <c r="C43" s="17">
        <v>2017</v>
      </c>
      <c r="D43" s="6">
        <v>3689398</v>
      </c>
      <c r="E43" s="6">
        <f t="shared" si="4"/>
        <v>1536013</v>
      </c>
      <c r="F43" s="6">
        <f t="shared" si="2"/>
        <v>416.33160748718353</v>
      </c>
      <c r="G43" s="6">
        <f t="shared" si="3"/>
        <v>6723.5298999999995</v>
      </c>
    </row>
    <row r="44" spans="3:12" x14ac:dyDescent="0.3">
      <c r="C44" s="17">
        <v>2018</v>
      </c>
      <c r="D44" s="6">
        <v>3727984</v>
      </c>
      <c r="E44" s="6">
        <f t="shared" ref="E44:E56" si="5">D44*F44/1000</f>
        <v>1701359.0029490942</v>
      </c>
      <c r="F44" s="6">
        <f t="shared" ref="F44:F56" si="6">11.2045101*C44 - 22154.3263</f>
        <v>456.37508180000077</v>
      </c>
      <c r="G44" s="6">
        <f t="shared" si="3"/>
        <v>7103.8257067829163</v>
      </c>
    </row>
    <row r="45" spans="3:12" x14ac:dyDescent="0.3">
      <c r="C45" s="17">
        <v>2019</v>
      </c>
      <c r="D45" s="6">
        <v>3765325</v>
      </c>
      <c r="E45" s="6">
        <f t="shared" si="5"/>
        <v>1760589.1268708715</v>
      </c>
      <c r="F45" s="6">
        <f t="shared" si="6"/>
        <v>467.57959190000111</v>
      </c>
      <c r="G45" s="6">
        <f t="shared" si="3"/>
        <v>7240.0549918030047</v>
      </c>
    </row>
    <row r="46" spans="3:12" x14ac:dyDescent="0.3">
      <c r="C46" s="17">
        <v>2020</v>
      </c>
      <c r="D46" s="6">
        <v>3801487</v>
      </c>
      <c r="E46" s="6">
        <f t="shared" si="5"/>
        <v>1820091.5395596796</v>
      </c>
      <c r="F46" s="6">
        <f t="shared" si="6"/>
        <v>478.78410200000144</v>
      </c>
      <c r="G46" s="6">
        <f t="shared" si="3"/>
        <v>7376.9105409872627</v>
      </c>
    </row>
    <row r="47" spans="3:12" x14ac:dyDescent="0.3">
      <c r="C47" s="17">
        <v>2021</v>
      </c>
      <c r="D47" s="6">
        <v>3836506</v>
      </c>
      <c r="E47" s="6">
        <f t="shared" si="5"/>
        <v>1879844.2502533155</v>
      </c>
      <c r="F47" s="6">
        <f t="shared" si="6"/>
        <v>489.98861209999814</v>
      </c>
      <c r="G47" s="6">
        <f t="shared" si="3"/>
        <v>7514.3417755826258</v>
      </c>
    </row>
    <row r="48" spans="3:12" x14ac:dyDescent="0.3">
      <c r="C48" s="17">
        <v>2022</v>
      </c>
      <c r="D48" s="6">
        <v>3870381</v>
      </c>
      <c r="E48" s="6">
        <f t="shared" si="5"/>
        <v>1939808.3374935521</v>
      </c>
      <c r="F48" s="6">
        <f t="shared" si="6"/>
        <v>501.19312219999847</v>
      </c>
      <c r="G48" s="6">
        <f t="shared" si="3"/>
        <v>7652.2591762351694</v>
      </c>
    </row>
    <row r="49" spans="3:7" x14ac:dyDescent="0.3">
      <c r="C49" s="17">
        <v>2023</v>
      </c>
      <c r="D49" s="6">
        <v>3903129</v>
      </c>
      <c r="E49" s="6">
        <f t="shared" si="5"/>
        <v>1999954.058161462</v>
      </c>
      <c r="F49" s="6">
        <f t="shared" si="6"/>
        <v>512.3976322999988</v>
      </c>
      <c r="G49" s="6">
        <f t="shared" si="3"/>
        <v>7790.5943337713625</v>
      </c>
    </row>
    <row r="50" spans="3:7" x14ac:dyDescent="0.3">
      <c r="C50" s="17">
        <v>2024</v>
      </c>
      <c r="D50" s="6">
        <v>3934782</v>
      </c>
      <c r="E50" s="6">
        <f t="shared" si="5"/>
        <v>2060260.2850769535</v>
      </c>
      <c r="F50" s="6">
        <f t="shared" si="6"/>
        <v>523.60214239999914</v>
      </c>
      <c r="G50" s="6">
        <f t="shared" si="3"/>
        <v>7929.2986556769929</v>
      </c>
    </row>
    <row r="51" spans="3:7" x14ac:dyDescent="0.3">
      <c r="C51" s="17">
        <v>2025</v>
      </c>
      <c r="D51" s="6">
        <v>3965283</v>
      </c>
      <c r="E51" s="6">
        <f t="shared" si="5"/>
        <v>2120659.7274451554</v>
      </c>
      <c r="F51" s="6">
        <f t="shared" si="6"/>
        <v>534.80665249999947</v>
      </c>
      <c r="G51" s="6">
        <f t="shared" si="3"/>
        <v>8068.2173731238572</v>
      </c>
    </row>
    <row r="52" spans="3:7" x14ac:dyDescent="0.3">
      <c r="C52" s="17">
        <v>2026</v>
      </c>
      <c r="D52" s="6">
        <v>3994658</v>
      </c>
      <c r="E52" s="6">
        <f t="shared" si="5"/>
        <v>2181127.8587693903</v>
      </c>
      <c r="F52" s="6">
        <f t="shared" si="6"/>
        <v>546.01116259999981</v>
      </c>
      <c r="G52" s="6">
        <f t="shared" si="3"/>
        <v>8207.2940751695969</v>
      </c>
    </row>
    <row r="53" spans="3:7" x14ac:dyDescent="0.3">
      <c r="C53" s="17">
        <v>2027</v>
      </c>
      <c r="D53" s="6">
        <v>4022902</v>
      </c>
      <c r="E53" s="6">
        <f t="shared" si="5"/>
        <v>2241624.0441361759</v>
      </c>
      <c r="F53" s="6">
        <f t="shared" si="6"/>
        <v>557.21567270000014</v>
      </c>
      <c r="G53" s="6">
        <f t="shared" si="3"/>
        <v>8346.4353015132037</v>
      </c>
    </row>
    <row r="54" spans="3:7" x14ac:dyDescent="0.3">
      <c r="C54" s="17">
        <v>2028</v>
      </c>
      <c r="D54" s="6">
        <v>4050006</v>
      </c>
      <c r="E54" s="6">
        <f t="shared" si="5"/>
        <v>2302105.1508610989</v>
      </c>
      <c r="F54" s="6">
        <f t="shared" si="6"/>
        <v>568.42018280000048</v>
      </c>
      <c r="G54" s="6">
        <f t="shared" si="3"/>
        <v>8485.5418469805263</v>
      </c>
    </row>
    <row r="55" spans="3:7" x14ac:dyDescent="0.3">
      <c r="C55" s="17">
        <v>2029</v>
      </c>
      <c r="D55" s="6">
        <v>4075987</v>
      </c>
      <c r="E55" s="6">
        <f t="shared" si="5"/>
        <v>2362542.7131393957</v>
      </c>
      <c r="F55" s="6">
        <f t="shared" si="6"/>
        <v>579.62469290000081</v>
      </c>
      <c r="G55" s="6">
        <f t="shared" si="3"/>
        <v>8624.5482402206108</v>
      </c>
    </row>
    <row r="56" spans="3:7" x14ac:dyDescent="0.3">
      <c r="C56" s="17">
        <v>2030</v>
      </c>
      <c r="D56" s="6">
        <v>4100797</v>
      </c>
      <c r="E56" s="6">
        <f t="shared" si="5"/>
        <v>2422870.6231747954</v>
      </c>
      <c r="F56" s="6">
        <f t="shared" si="6"/>
        <v>590.82920300000114</v>
      </c>
      <c r="G56" s="6">
        <f t="shared" si="3"/>
        <v>8763.3024333020294</v>
      </c>
    </row>
    <row r="57" spans="3:7" x14ac:dyDescent="0.3">
      <c r="C57" s="2" t="s">
        <v>69</v>
      </c>
      <c r="D57" s="2" t="s">
        <v>70</v>
      </c>
      <c r="E57" s="6"/>
    </row>
  </sheetData>
  <sortState ref="C3:H22">
    <sortCondition ref="C8:C22"/>
  </sortState>
  <mergeCells count="4">
    <mergeCell ref="C1:H1"/>
    <mergeCell ref="C16:H16"/>
    <mergeCell ref="C17:H17"/>
    <mergeCell ref="C20:D2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BCAFA-CF7D-44A3-9248-8F017CD8AB27}">
  <dimension ref="A2:T59"/>
  <sheetViews>
    <sheetView tabSelected="1" topLeftCell="A25" workbookViewId="0">
      <selection activeCell="A34" sqref="A34:D54"/>
    </sheetView>
  </sheetViews>
  <sheetFormatPr defaultColWidth="8.88671875" defaultRowHeight="14.4" x14ac:dyDescent="0.3"/>
  <cols>
    <col min="1" max="1" width="8.88671875" style="28"/>
    <col min="2" max="2" width="16.21875" style="28" customWidth="1"/>
    <col min="3" max="3" width="23.21875" style="28" customWidth="1"/>
    <col min="4" max="4" width="19" style="28" bestFit="1" customWidth="1"/>
    <col min="5" max="5" width="14.88671875" style="28" customWidth="1"/>
    <col min="6" max="10" width="7.44140625" style="28" customWidth="1"/>
    <col min="11" max="11" width="9" style="28" bestFit="1" customWidth="1"/>
    <col min="12" max="12" width="9.33203125" style="28" customWidth="1"/>
    <col min="13" max="16384" width="8.88671875" style="28"/>
  </cols>
  <sheetData>
    <row r="2" spans="1:20" x14ac:dyDescent="0.3">
      <c r="B2" s="1" t="s">
        <v>0</v>
      </c>
      <c r="C2" s="1" t="s">
        <v>13</v>
      </c>
      <c r="D2" s="5" t="s">
        <v>14</v>
      </c>
      <c r="E2" s="8" t="s">
        <v>1</v>
      </c>
      <c r="F2" s="18">
        <v>2003</v>
      </c>
      <c r="G2" s="18">
        <v>2004</v>
      </c>
      <c r="H2" s="18">
        <v>2005</v>
      </c>
      <c r="I2" s="18">
        <v>2006</v>
      </c>
      <c r="J2" s="18">
        <v>2007</v>
      </c>
      <c r="K2" s="18">
        <v>2008</v>
      </c>
      <c r="L2" s="18">
        <v>2009</v>
      </c>
      <c r="M2" s="18">
        <v>2010</v>
      </c>
      <c r="N2" s="18">
        <v>2011</v>
      </c>
      <c r="O2" s="18">
        <v>2012</v>
      </c>
      <c r="P2" s="18">
        <v>2013</v>
      </c>
      <c r="Q2" s="18">
        <v>2014</v>
      </c>
      <c r="R2" s="18">
        <v>2015</v>
      </c>
      <c r="S2" s="18">
        <v>2016</v>
      </c>
      <c r="T2" s="18">
        <v>2017</v>
      </c>
    </row>
    <row r="3" spans="1:20" x14ac:dyDescent="0.3">
      <c r="B3" s="2" t="s">
        <v>46</v>
      </c>
      <c r="C3" s="3" t="s">
        <v>4</v>
      </c>
      <c r="D3" s="9" t="s">
        <v>12</v>
      </c>
      <c r="E3" s="7" t="s">
        <v>5</v>
      </c>
      <c r="F3" s="4">
        <v>16089.456</v>
      </c>
      <c r="G3" s="4">
        <v>16283.53</v>
      </c>
      <c r="H3" s="4">
        <v>16785.816999999999</v>
      </c>
      <c r="I3" s="4">
        <v>17769.056</v>
      </c>
      <c r="J3" s="4">
        <v>18385.810000000001</v>
      </c>
      <c r="K3" s="4">
        <v>17991.080999999998</v>
      </c>
      <c r="L3" s="4">
        <v>15689.262000000001</v>
      </c>
      <c r="M3" s="4">
        <v>17408.942999999999</v>
      </c>
      <c r="N3" s="4">
        <v>18072.098999999998</v>
      </c>
      <c r="O3" s="4">
        <v>19076.992999999999</v>
      </c>
      <c r="P3" s="4">
        <v>19990.86</v>
      </c>
      <c r="Q3" s="4">
        <v>21106.706999999999</v>
      </c>
      <c r="R3" s="4">
        <v>23126.3</v>
      </c>
      <c r="S3" s="4">
        <v>25384.329000000002</v>
      </c>
      <c r="T3" s="4">
        <v>27511.870999999999</v>
      </c>
    </row>
    <row r="4" spans="1:20" x14ac:dyDescent="0.3">
      <c r="B4" s="2" t="s">
        <v>46</v>
      </c>
      <c r="C4" s="3" t="s">
        <v>71</v>
      </c>
      <c r="D4" s="9" t="s">
        <v>12</v>
      </c>
      <c r="E4" s="7" t="s">
        <v>5</v>
      </c>
      <c r="F4" s="4">
        <v>360426.663</v>
      </c>
      <c r="G4" s="4">
        <v>376662.63699999999</v>
      </c>
      <c r="H4" s="4">
        <v>389210.79399999999</v>
      </c>
      <c r="I4" s="4">
        <v>419631.53899999999</v>
      </c>
      <c r="J4" s="4">
        <v>434649.92</v>
      </c>
      <c r="K4" s="4">
        <v>440792.88699999999</v>
      </c>
      <c r="L4" s="4">
        <v>401079.179</v>
      </c>
      <c r="M4" s="4">
        <v>417796.42</v>
      </c>
      <c r="N4" s="4">
        <v>427430.027</v>
      </c>
      <c r="O4" s="4">
        <v>459166.22</v>
      </c>
      <c r="P4" s="4">
        <v>476290.19699999999</v>
      </c>
      <c r="Q4" s="4">
        <v>486857.75900000002</v>
      </c>
      <c r="R4" s="4">
        <v>515187.55300000001</v>
      </c>
      <c r="S4" s="4">
        <v>540519.41200000001</v>
      </c>
      <c r="T4" s="4">
        <v>556562.98100000003</v>
      </c>
    </row>
    <row r="5" spans="1:20" x14ac:dyDescent="0.3">
      <c r="B5" s="2" t="s">
        <v>47</v>
      </c>
      <c r="C5" s="3" t="s">
        <v>71</v>
      </c>
      <c r="D5" s="3" t="s">
        <v>75</v>
      </c>
      <c r="E5" s="7" t="s">
        <v>5</v>
      </c>
      <c r="H5" s="4">
        <v>3304999</v>
      </c>
      <c r="I5" s="4">
        <v>3341601</v>
      </c>
      <c r="J5" s="4">
        <v>3369106</v>
      </c>
      <c r="K5" s="4">
        <v>3397985</v>
      </c>
      <c r="L5" s="4">
        <v>3426919</v>
      </c>
      <c r="M5" s="4">
        <v>3461882</v>
      </c>
      <c r="N5" s="4">
        <v>3499552</v>
      </c>
      <c r="O5" s="4">
        <v>3531604</v>
      </c>
      <c r="P5" s="4">
        <v>3561704</v>
      </c>
      <c r="Q5" s="4">
        <v>3590344</v>
      </c>
      <c r="R5" s="4">
        <v>3616481</v>
      </c>
      <c r="S5" s="4">
        <v>3649416</v>
      </c>
      <c r="T5" s="4">
        <v>3689398</v>
      </c>
    </row>
    <row r="6" spans="1:20" ht="15" x14ac:dyDescent="0.35">
      <c r="B6" s="2" t="s">
        <v>78</v>
      </c>
      <c r="C6" s="2" t="s">
        <v>76</v>
      </c>
      <c r="D6" s="2" t="s">
        <v>15</v>
      </c>
      <c r="E6" s="7" t="s">
        <v>5</v>
      </c>
      <c r="P6" s="6">
        <v>6429.37725684211</v>
      </c>
      <c r="Q6" s="6">
        <v>6364.90990976585</v>
      </c>
      <c r="R6" s="6">
        <v>6824.49884192026</v>
      </c>
      <c r="S6" s="6">
        <v>6985.5019687943404</v>
      </c>
      <c r="T6" s="6">
        <v>6862.8105370773601</v>
      </c>
    </row>
    <row r="7" spans="1:20" x14ac:dyDescent="0.3">
      <c r="B7" s="2" t="s">
        <v>50</v>
      </c>
      <c r="C7" s="2"/>
      <c r="D7" s="2"/>
      <c r="E7" s="7"/>
      <c r="P7" s="6"/>
      <c r="Q7" s="6"/>
      <c r="R7" s="6"/>
      <c r="S7" s="6"/>
      <c r="T7" s="6"/>
    </row>
    <row r="8" spans="1:20" x14ac:dyDescent="0.3">
      <c r="B8" s="2" t="s">
        <v>48</v>
      </c>
    </row>
    <row r="9" spans="1:20" x14ac:dyDescent="0.3">
      <c r="B9" s="2" t="s">
        <v>127</v>
      </c>
    </row>
    <row r="11" spans="1:20" ht="38.4" x14ac:dyDescent="0.3">
      <c r="A11" s="49" t="s">
        <v>56</v>
      </c>
      <c r="B11" s="48" t="s">
        <v>90</v>
      </c>
      <c r="C11" s="48" t="s">
        <v>91</v>
      </c>
      <c r="D11" s="48" t="s">
        <v>92</v>
      </c>
      <c r="I11" s="2"/>
      <c r="J11" s="2"/>
      <c r="K11" s="2"/>
    </row>
    <row r="12" spans="1:20" x14ac:dyDescent="0.3">
      <c r="A12" s="36">
        <v>2013</v>
      </c>
      <c r="B12" s="38">
        <f t="array" ref="B12:B16">TRANSPOSE(P4:T4)</f>
        <v>476290.19699999999</v>
      </c>
      <c r="C12" s="38">
        <f t="array" ref="C12:C16">TRANSPOSE(P5:T5)</f>
        <v>3561704</v>
      </c>
      <c r="D12" s="38">
        <f t="array" ref="D12:D16">TRANSPOSE(P6:T6)</f>
        <v>6429.37725684211</v>
      </c>
      <c r="I12" s="6"/>
      <c r="J12" s="6"/>
      <c r="K12" s="15"/>
    </row>
    <row r="13" spans="1:20" x14ac:dyDescent="0.3">
      <c r="A13" s="36">
        <v>2014</v>
      </c>
      <c r="B13" s="38">
        <v>486857.75900000002</v>
      </c>
      <c r="C13" s="38">
        <v>3590344</v>
      </c>
      <c r="D13" s="38">
        <v>6364.90990976585</v>
      </c>
      <c r="I13" s="6"/>
      <c r="J13" s="6"/>
      <c r="K13" s="15"/>
    </row>
    <row r="14" spans="1:20" x14ac:dyDescent="0.3">
      <c r="A14" s="36">
        <v>2015</v>
      </c>
      <c r="B14" s="38">
        <v>515187.55300000001</v>
      </c>
      <c r="C14" s="38">
        <v>3616481</v>
      </c>
      <c r="D14" s="38">
        <v>6824.49884192026</v>
      </c>
      <c r="I14" s="6"/>
      <c r="J14" s="6"/>
      <c r="K14" s="15"/>
    </row>
    <row r="15" spans="1:20" x14ac:dyDescent="0.3">
      <c r="A15" s="36">
        <v>2016</v>
      </c>
      <c r="B15" s="38">
        <v>540519.41200000001</v>
      </c>
      <c r="C15" s="38">
        <v>3649416</v>
      </c>
      <c r="D15" s="38">
        <v>6985.5019687943404</v>
      </c>
      <c r="I15" s="6"/>
      <c r="J15" s="6"/>
      <c r="K15" s="15"/>
    </row>
    <row r="16" spans="1:20" x14ac:dyDescent="0.3">
      <c r="A16" s="36">
        <v>2017</v>
      </c>
      <c r="B16" s="38">
        <v>556562.98100000003</v>
      </c>
      <c r="C16" s="38">
        <v>3689398</v>
      </c>
      <c r="D16" s="38">
        <v>6862.8105370773601</v>
      </c>
      <c r="I16" s="6"/>
      <c r="J16" s="6"/>
      <c r="K16" s="15"/>
    </row>
    <row r="17" spans="1:20" ht="86.4" customHeight="1" x14ac:dyDescent="0.3">
      <c r="A17" s="55" t="s">
        <v>88</v>
      </c>
      <c r="B17" s="55"/>
      <c r="C17" s="55"/>
      <c r="D17" s="55"/>
      <c r="E17" s="7"/>
      <c r="P17" s="6"/>
      <c r="Q17" s="6"/>
      <c r="R17" s="6"/>
      <c r="S17" s="6"/>
      <c r="T17" s="6"/>
    </row>
    <row r="18" spans="1:20" ht="49.2" customHeight="1" x14ac:dyDescent="0.3">
      <c r="A18" s="55" t="s">
        <v>89</v>
      </c>
      <c r="B18" s="55"/>
      <c r="C18" s="55"/>
      <c r="D18" s="55"/>
    </row>
    <row r="19" spans="1:20" x14ac:dyDescent="0.3">
      <c r="A19" s="55" t="s">
        <v>79</v>
      </c>
      <c r="B19" s="55"/>
      <c r="C19" s="55"/>
      <c r="D19" s="55"/>
    </row>
    <row r="21" spans="1:20" x14ac:dyDescent="0.3">
      <c r="C21" s="54" t="s">
        <v>54</v>
      </c>
      <c r="D21" s="54"/>
    </row>
    <row r="22" spans="1:20" x14ac:dyDescent="0.3">
      <c r="C22" s="37" t="s">
        <v>86</v>
      </c>
      <c r="D22" s="37" t="s">
        <v>81</v>
      </c>
    </row>
    <row r="23" spans="1:20" x14ac:dyDescent="0.3">
      <c r="C23" s="41" t="s">
        <v>82</v>
      </c>
      <c r="D23" s="41">
        <f>'Regresion multiple 2'!B17</f>
        <v>44095.538275479812</v>
      </c>
    </row>
    <row r="24" spans="1:20" x14ac:dyDescent="0.3">
      <c r="C24" s="41" t="s">
        <v>2</v>
      </c>
      <c r="D24" s="41">
        <f>'Regresion multiple 2'!B18</f>
        <v>2.7861428730238426E-2</v>
      </c>
    </row>
    <row r="25" spans="1:20" x14ac:dyDescent="0.3">
      <c r="C25" s="41" t="s">
        <v>9</v>
      </c>
      <c r="D25" s="41">
        <f>'Regresion multiple 2'!B19</f>
        <v>-1.429063420238697E-2</v>
      </c>
    </row>
    <row r="26" spans="1:20" x14ac:dyDescent="0.3">
      <c r="C26" s="41" t="s">
        <v>83</v>
      </c>
      <c r="D26" s="47">
        <f>'Regresion multiple 2'!F12</f>
        <v>1.7282444789187418E-2</v>
      </c>
    </row>
    <row r="27" spans="1:20" x14ac:dyDescent="0.3">
      <c r="C27" s="41" t="s">
        <v>87</v>
      </c>
      <c r="D27" s="41">
        <f>'Regresion multiple 2'!B6</f>
        <v>0.965435110421625</v>
      </c>
    </row>
    <row r="28" spans="1:20" x14ac:dyDescent="0.3">
      <c r="C28" s="41" t="s">
        <v>84</v>
      </c>
      <c r="D28" s="42">
        <f>'Regresion multiple 2'!B7/AVERAGEA('Regresion multiple 2'!B26:B30)</f>
        <v>7.7178290708127695E-3</v>
      </c>
    </row>
    <row r="29" spans="1:20" x14ac:dyDescent="0.3">
      <c r="C29" s="43" t="s">
        <v>85</v>
      </c>
      <c r="D29" s="44"/>
    </row>
    <row r="30" spans="1:20" x14ac:dyDescent="0.3">
      <c r="C30" s="45" t="s">
        <v>77</v>
      </c>
      <c r="D30" s="46"/>
    </row>
    <row r="31" spans="1:20" x14ac:dyDescent="0.3">
      <c r="C31" s="45" t="s">
        <v>55</v>
      </c>
      <c r="D31" s="46"/>
    </row>
    <row r="32" spans="1:20" s="39" customFormat="1" x14ac:dyDescent="0.3">
      <c r="C32" s="40"/>
    </row>
    <row r="33" spans="1:10" x14ac:dyDescent="0.3">
      <c r="B33" s="2" t="s">
        <v>80</v>
      </c>
    </row>
    <row r="34" spans="1:10" x14ac:dyDescent="0.3">
      <c r="A34" s="26" t="s">
        <v>56</v>
      </c>
      <c r="B34" s="20" t="s">
        <v>49</v>
      </c>
      <c r="C34" s="20" t="s">
        <v>72</v>
      </c>
      <c r="D34" s="20" t="s">
        <v>52</v>
      </c>
      <c r="E34" s="20" t="s">
        <v>45</v>
      </c>
      <c r="I34" s="27"/>
      <c r="J34" s="27"/>
    </row>
    <row r="35" spans="1:10" x14ac:dyDescent="0.3">
      <c r="A35" s="17">
        <v>2013</v>
      </c>
      <c r="B35" s="19">
        <f t="array" ref="B35:B39">TRANSPOSE(P4:T4)</f>
        <v>476290.19699999999</v>
      </c>
      <c r="C35" s="19">
        <f t="array" ref="C35:C39">TRANSPOSE(P5:T5)</f>
        <v>3561704</v>
      </c>
      <c r="D35" s="6">
        <f>$D$23+$D$24*B35+$D$25*C35</f>
        <v>6466.6546529280531</v>
      </c>
      <c r="E35" s="16">
        <f>(D35-D12)/D12</f>
        <v>5.7979792749403057E-3</v>
      </c>
    </row>
    <row r="36" spans="1:10" x14ac:dyDescent="0.3">
      <c r="A36" s="17">
        <v>2014</v>
      </c>
      <c r="B36" s="19">
        <v>486857.75900000002</v>
      </c>
      <c r="C36" s="19">
        <v>3590344</v>
      </c>
      <c r="D36" s="6">
        <f t="shared" ref="D36:D54" si="0">$D$23+$D$24*B36+$D$25*C36</f>
        <v>6351.7982648870675</v>
      </c>
      <c r="E36" s="16">
        <f>(D36-D13)/D13</f>
        <v>-2.0599890752051268E-3</v>
      </c>
    </row>
    <row r="37" spans="1:10" x14ac:dyDescent="0.3">
      <c r="A37" s="17">
        <v>2015</v>
      </c>
      <c r="B37" s="19">
        <v>515187.55300000001</v>
      </c>
      <c r="C37" s="19">
        <v>3616481</v>
      </c>
      <c r="D37" s="6">
        <f t="shared" si="0"/>
        <v>6767.5924952126079</v>
      </c>
      <c r="E37" s="16">
        <f>(D37-D14)/D14</f>
        <v>-8.3385385543768304E-3</v>
      </c>
    </row>
    <row r="38" spans="1:10" x14ac:dyDescent="0.3">
      <c r="A38" s="17">
        <v>2016</v>
      </c>
      <c r="B38" s="19">
        <v>540519.41200000001</v>
      </c>
      <c r="C38" s="19">
        <v>3649416</v>
      </c>
      <c r="D38" s="6">
        <f t="shared" si="0"/>
        <v>7002.7122418899453</v>
      </c>
      <c r="E38" s="16">
        <f>(D38-D15)/D15</f>
        <v>2.4637131551156462E-3</v>
      </c>
    </row>
    <row r="39" spans="1:10" x14ac:dyDescent="0.3">
      <c r="A39" s="17">
        <v>2017</v>
      </c>
      <c r="B39" s="19">
        <v>556562.98100000003</v>
      </c>
      <c r="C39" s="19">
        <v>3689398</v>
      </c>
      <c r="D39" s="6">
        <f t="shared" si="0"/>
        <v>6878.3408594822758</v>
      </c>
      <c r="E39" s="16">
        <f>(D39-D16)/D16</f>
        <v>2.2629682578312283E-3</v>
      </c>
    </row>
    <row r="40" spans="1:10" x14ac:dyDescent="0.3">
      <c r="A40" s="17">
        <v>2018</v>
      </c>
      <c r="B40" s="6">
        <f>20421.9573*A40 - 40634634.7</f>
        <v>576875.13139999658</v>
      </c>
      <c r="C40" s="6">
        <v>3727984</v>
      </c>
      <c r="D40" s="6">
        <f t="shared" si="0"/>
        <v>6892.847978876358</v>
      </c>
    </row>
    <row r="41" spans="1:10" x14ac:dyDescent="0.3">
      <c r="A41" s="17">
        <v>2019</v>
      </c>
      <c r="B41" s="6">
        <f t="shared" ref="B41:B54" si="1">20421.9573*A41 - 40634634.7</f>
        <v>597297.08869999647</v>
      </c>
      <c r="C41" s="6">
        <v>3765325</v>
      </c>
      <c r="D41" s="6">
        <f t="shared" si="0"/>
        <v>6928.2063149709502</v>
      </c>
    </row>
    <row r="42" spans="1:10" x14ac:dyDescent="0.3">
      <c r="A42" s="17">
        <v>2020</v>
      </c>
      <c r="B42" s="6">
        <f t="shared" si="1"/>
        <v>617719.04599999636</v>
      </c>
      <c r="C42" s="6">
        <v>3801487</v>
      </c>
      <c r="D42" s="6">
        <f t="shared" si="0"/>
        <v>6980.41330879015</v>
      </c>
    </row>
    <row r="43" spans="1:10" x14ac:dyDescent="0.3">
      <c r="A43" s="17">
        <v>2021</v>
      </c>
      <c r="B43" s="6">
        <f t="shared" si="1"/>
        <v>638141.00329999626</v>
      </c>
      <c r="C43" s="6">
        <v>3836506</v>
      </c>
      <c r="D43" s="6">
        <f t="shared" si="0"/>
        <v>7048.9544975026729</v>
      </c>
    </row>
    <row r="44" spans="1:10" x14ac:dyDescent="0.3">
      <c r="A44" s="17">
        <v>2022</v>
      </c>
      <c r="B44" s="6">
        <f t="shared" si="1"/>
        <v>658562.96059999615</v>
      </c>
      <c r="C44" s="6">
        <v>3870381</v>
      </c>
      <c r="D44" s="6">
        <f t="shared" si="0"/>
        <v>7133.8441717427413</v>
      </c>
    </row>
    <row r="45" spans="1:10" x14ac:dyDescent="0.3">
      <c r="A45" s="17">
        <v>2023</v>
      </c>
      <c r="B45" s="6">
        <f t="shared" si="1"/>
        <v>678984.91789999604</v>
      </c>
      <c r="C45" s="6">
        <v>3903129</v>
      </c>
      <c r="D45" s="6">
        <f t="shared" si="0"/>
        <v>7234.8393907288919</v>
      </c>
    </row>
    <row r="46" spans="1:10" x14ac:dyDescent="0.3">
      <c r="A46" s="17">
        <v>2024</v>
      </c>
      <c r="B46" s="6">
        <f t="shared" si="1"/>
        <v>699406.87519999593</v>
      </c>
      <c r="C46" s="6">
        <v>3934782</v>
      </c>
      <c r="D46" s="6">
        <f t="shared" si="0"/>
        <v>7351.4828541666502</v>
      </c>
    </row>
    <row r="47" spans="1:10" x14ac:dyDescent="0.3">
      <c r="A47" s="17">
        <v>2025</v>
      </c>
      <c r="B47" s="6">
        <f t="shared" si="1"/>
        <v>719828.83249999583</v>
      </c>
      <c r="C47" s="6">
        <v>3965283</v>
      </c>
      <c r="D47" s="6">
        <f t="shared" si="0"/>
        <v>7484.58912820556</v>
      </c>
    </row>
    <row r="48" spans="1:10" x14ac:dyDescent="0.3">
      <c r="A48" s="17">
        <v>2026</v>
      </c>
      <c r="B48" s="6">
        <f t="shared" si="1"/>
        <v>740250.78979999572</v>
      </c>
      <c r="C48" s="6">
        <v>3994658</v>
      </c>
      <c r="D48" s="6">
        <f t="shared" si="0"/>
        <v>7633.7866563563657</v>
      </c>
    </row>
    <row r="49" spans="1:4" x14ac:dyDescent="0.3">
      <c r="A49" s="17">
        <v>2027</v>
      </c>
      <c r="B49" s="6">
        <f t="shared" si="1"/>
        <v>760672.74709999561</v>
      </c>
      <c r="C49" s="6">
        <v>4022902</v>
      </c>
      <c r="D49" s="6">
        <f t="shared" si="0"/>
        <v>7799.1468917900711</v>
      </c>
    </row>
    <row r="50" spans="1:4" x14ac:dyDescent="0.3">
      <c r="A50" s="17">
        <v>2028</v>
      </c>
      <c r="B50" s="6">
        <f t="shared" si="1"/>
        <v>781094.70439999551</v>
      </c>
      <c r="C50" s="6">
        <v>4050006</v>
      </c>
      <c r="D50" s="6">
        <f t="shared" si="0"/>
        <v>7980.7984502144973</v>
      </c>
    </row>
    <row r="51" spans="1:4" x14ac:dyDescent="0.3">
      <c r="A51" s="17">
        <v>2029</v>
      </c>
      <c r="B51" s="6">
        <f t="shared" si="1"/>
        <v>801516.6616999954</v>
      </c>
      <c r="C51" s="6">
        <v>4075987</v>
      </c>
      <c r="D51" s="6">
        <f t="shared" si="0"/>
        <v>8178.4983908481954</v>
      </c>
    </row>
    <row r="52" spans="1:4" x14ac:dyDescent="0.3">
      <c r="A52" s="17">
        <v>2030</v>
      </c>
      <c r="B52" s="6">
        <f t="shared" si="1"/>
        <v>821938.61899999529</v>
      </c>
      <c r="C52" s="6">
        <v>4100797</v>
      </c>
      <c r="D52" s="6">
        <f t="shared" si="0"/>
        <v>8392.9326641328953</v>
      </c>
    </row>
    <row r="53" spans="1:4" x14ac:dyDescent="0.3">
      <c r="A53" s="17">
        <v>2031</v>
      </c>
      <c r="B53" s="6">
        <f t="shared" si="1"/>
        <v>842360.57629999518</v>
      </c>
      <c r="C53" s="6">
        <f xml:space="preserve"> -565.437063*A53^2 + 2319954.39*A53 - 2375296990</f>
        <v>4124543.2604575157</v>
      </c>
      <c r="D53" s="6">
        <f t="shared" si="0"/>
        <v>8622.5684501058568</v>
      </c>
    </row>
    <row r="54" spans="1:4" x14ac:dyDescent="0.3">
      <c r="A54" s="17">
        <v>2032</v>
      </c>
      <c r="B54" s="6">
        <f t="shared" si="1"/>
        <v>862782.53359999508</v>
      </c>
      <c r="C54" s="6">
        <f xml:space="preserve"> -565.437063*A54^2 + 2319954.39*A54 - 2375296990</f>
        <v>4147126.8634886742</v>
      </c>
      <c r="D54" s="6">
        <f t="shared" si="0"/>
        <v>8868.8193480615591</v>
      </c>
    </row>
    <row r="55" spans="1:4" x14ac:dyDescent="0.3">
      <c r="B55" s="6"/>
    </row>
    <row r="56" spans="1:4" x14ac:dyDescent="0.3">
      <c r="B56" s="6"/>
    </row>
    <row r="57" spans="1:4" x14ac:dyDescent="0.3">
      <c r="B57" s="6"/>
    </row>
    <row r="58" spans="1:4" x14ac:dyDescent="0.3">
      <c r="B58" s="6"/>
    </row>
    <row r="59" spans="1:4" x14ac:dyDescent="0.3">
      <c r="C59" s="28" t="s">
        <v>73</v>
      </c>
    </row>
  </sheetData>
  <mergeCells count="4">
    <mergeCell ref="C21:D21"/>
    <mergeCell ref="A17:D17"/>
    <mergeCell ref="A18:D18"/>
    <mergeCell ref="A19:D19"/>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9C09B9-C7FD-4C1E-9983-3A9CBD41158A}">
  <dimension ref="A1:I30"/>
  <sheetViews>
    <sheetView topLeftCell="A13" workbookViewId="0">
      <selection activeCell="D25" sqref="D25:E31"/>
    </sheetView>
  </sheetViews>
  <sheetFormatPr defaultRowHeight="14.4" x14ac:dyDescent="0.3"/>
  <cols>
    <col min="1" max="1" width="17.44140625" bestFit="1" customWidth="1"/>
    <col min="2" max="2" width="25.33203125" bestFit="1" customWidth="1"/>
    <col min="3" max="3" width="13.44140625" bestFit="1" customWidth="1"/>
    <col min="4" max="4" width="12.6640625" bestFit="1" customWidth="1"/>
    <col min="5" max="5" width="12" bestFit="1" customWidth="1"/>
    <col min="6" max="6" width="12.6640625" bestFit="1" customWidth="1"/>
    <col min="7" max="7" width="12" bestFit="1" customWidth="1"/>
    <col min="8" max="8" width="12.6640625" bestFit="1" customWidth="1"/>
    <col min="9" max="9" width="12.109375" bestFit="1" customWidth="1"/>
  </cols>
  <sheetData>
    <row r="1" spans="1:9" x14ac:dyDescent="0.3">
      <c r="A1" t="s">
        <v>17</v>
      </c>
    </row>
    <row r="2" spans="1:9" ht="15" thickBot="1" x14ac:dyDescent="0.35"/>
    <row r="3" spans="1:9" x14ac:dyDescent="0.3">
      <c r="A3" s="35" t="s">
        <v>18</v>
      </c>
      <c r="B3" s="35"/>
    </row>
    <row r="4" spans="1:9" x14ac:dyDescent="0.3">
      <c r="A4" s="32" t="s">
        <v>19</v>
      </c>
      <c r="B4" s="32">
        <v>0.99132111609246598</v>
      </c>
    </row>
    <row r="5" spans="1:9" x14ac:dyDescent="0.3">
      <c r="A5" s="32" t="s">
        <v>20</v>
      </c>
      <c r="B5" s="32">
        <v>0.9827175552108125</v>
      </c>
    </row>
    <row r="6" spans="1:9" x14ac:dyDescent="0.3">
      <c r="A6" s="32" t="s">
        <v>21</v>
      </c>
      <c r="B6" s="32">
        <v>0.965435110421625</v>
      </c>
    </row>
    <row r="7" spans="1:9" x14ac:dyDescent="0.3">
      <c r="A7" s="32" t="s">
        <v>22</v>
      </c>
      <c r="B7" s="32">
        <v>51.658669166038159</v>
      </c>
    </row>
    <row r="8" spans="1:9" ht="15" thickBot="1" x14ac:dyDescent="0.35">
      <c r="A8" s="33" t="s">
        <v>23</v>
      </c>
      <c r="B8" s="33">
        <v>5</v>
      </c>
    </row>
    <row r="10" spans="1:9" ht="15" thickBot="1" x14ac:dyDescent="0.35">
      <c r="A10" t="s">
        <v>24</v>
      </c>
    </row>
    <row r="11" spans="1:9" x14ac:dyDescent="0.3">
      <c r="A11" s="34"/>
      <c r="B11" s="34" t="s">
        <v>28</v>
      </c>
      <c r="C11" s="34" t="s">
        <v>29</v>
      </c>
      <c r="D11" s="34" t="s">
        <v>30</v>
      </c>
      <c r="E11" s="34" t="s">
        <v>31</v>
      </c>
      <c r="F11" s="34" t="s">
        <v>32</v>
      </c>
    </row>
    <row r="12" spans="1:9" x14ac:dyDescent="0.3">
      <c r="A12" s="32" t="s">
        <v>25</v>
      </c>
      <c r="B12" s="32">
        <v>2</v>
      </c>
      <c r="C12" s="32">
        <v>303486.90674483014</v>
      </c>
      <c r="D12" s="32">
        <v>151743.45337241507</v>
      </c>
      <c r="E12" s="32">
        <v>56.862183979065257</v>
      </c>
      <c r="F12" s="32">
        <v>1.7282444789187418E-2</v>
      </c>
    </row>
    <row r="13" spans="1:9" x14ac:dyDescent="0.3">
      <c r="A13" s="32" t="s">
        <v>26</v>
      </c>
      <c r="B13" s="32">
        <v>2</v>
      </c>
      <c r="C13" s="32">
        <v>5337.236200012363</v>
      </c>
      <c r="D13" s="32">
        <v>2668.6181000061815</v>
      </c>
      <c r="E13" s="32"/>
      <c r="F13" s="32"/>
    </row>
    <row r="14" spans="1:9" ht="15" thickBot="1" x14ac:dyDescent="0.35">
      <c r="A14" s="33" t="s">
        <v>6</v>
      </c>
      <c r="B14" s="33">
        <v>4</v>
      </c>
      <c r="C14" s="33">
        <v>308824.14294484252</v>
      </c>
      <c r="D14" s="33"/>
      <c r="E14" s="33"/>
      <c r="F14" s="33"/>
    </row>
    <row r="15" spans="1:9" ht="15" thickBot="1" x14ac:dyDescent="0.35"/>
    <row r="16" spans="1:9" x14ac:dyDescent="0.3">
      <c r="A16" s="34"/>
      <c r="B16" s="34" t="s">
        <v>33</v>
      </c>
      <c r="C16" s="34" t="s">
        <v>22</v>
      </c>
      <c r="D16" s="34" t="s">
        <v>34</v>
      </c>
      <c r="E16" s="34" t="s">
        <v>35</v>
      </c>
      <c r="F16" s="34" t="s">
        <v>36</v>
      </c>
      <c r="G16" s="34" t="s">
        <v>37</v>
      </c>
      <c r="H16" s="34" t="s">
        <v>38</v>
      </c>
      <c r="I16" s="34" t="s">
        <v>39</v>
      </c>
    </row>
    <row r="17" spans="1:9" x14ac:dyDescent="0.3">
      <c r="A17" s="32" t="s">
        <v>27</v>
      </c>
      <c r="B17" s="32">
        <v>44095.538275479812</v>
      </c>
      <c r="C17" s="32">
        <v>8981.5622723151228</v>
      </c>
      <c r="D17" s="32">
        <v>4.9095621606277158</v>
      </c>
      <c r="E17" s="32">
        <v>3.9071904723603987E-2</v>
      </c>
      <c r="F17" s="32">
        <v>5450.9948470883537</v>
      </c>
      <c r="G17" s="32">
        <v>82740.08170387127</v>
      </c>
      <c r="H17" s="32">
        <v>5450.9948470883537</v>
      </c>
      <c r="I17" s="32">
        <v>82740.08170387127</v>
      </c>
    </row>
    <row r="18" spans="1:9" x14ac:dyDescent="0.3">
      <c r="A18" s="32" t="s">
        <v>90</v>
      </c>
      <c r="B18" s="32">
        <v>2.7861428730238426E-2</v>
      </c>
      <c r="C18" s="32">
        <v>4.5513552014245316E-3</v>
      </c>
      <c r="D18" s="32">
        <v>6.1215676424283609</v>
      </c>
      <c r="E18" s="32">
        <v>2.5662680113768266E-2</v>
      </c>
      <c r="F18" s="32">
        <v>8.2785278487697463E-3</v>
      </c>
      <c r="G18" s="32">
        <v>4.7444329611707109E-2</v>
      </c>
      <c r="H18" s="32">
        <v>8.2785278487697463E-3</v>
      </c>
      <c r="I18" s="32">
        <v>4.7444329611707109E-2</v>
      </c>
    </row>
    <row r="19" spans="1:9" ht="15" thickBot="1" x14ac:dyDescent="0.35">
      <c r="A19" s="33" t="s">
        <v>91</v>
      </c>
      <c r="B19" s="33">
        <v>-1.429063420238697E-2</v>
      </c>
      <c r="C19" s="33">
        <v>3.1160971634553686E-3</v>
      </c>
      <c r="D19" s="33">
        <v>-4.5860682298302962</v>
      </c>
      <c r="E19" s="33">
        <v>4.4403654579659987E-2</v>
      </c>
      <c r="F19" s="33">
        <v>-2.7698118168892772E-2</v>
      </c>
      <c r="G19" s="33">
        <v>-8.8315023588116798E-4</v>
      </c>
      <c r="H19" s="33">
        <v>-2.7698118168892772E-2</v>
      </c>
      <c r="I19" s="33">
        <v>-8.8315023588116798E-4</v>
      </c>
    </row>
    <row r="23" spans="1:9" x14ac:dyDescent="0.3">
      <c r="A23" t="s">
        <v>40</v>
      </c>
    </row>
    <row r="24" spans="1:9" ht="15" thickBot="1" x14ac:dyDescent="0.35"/>
    <row r="25" spans="1:9" x14ac:dyDescent="0.3">
      <c r="A25" s="34" t="s">
        <v>41</v>
      </c>
      <c r="B25" s="34" t="s">
        <v>128</v>
      </c>
      <c r="C25" s="34" t="s">
        <v>43</v>
      </c>
    </row>
    <row r="26" spans="1:9" x14ac:dyDescent="0.3">
      <c r="A26" s="32">
        <v>1</v>
      </c>
      <c r="B26" s="32">
        <v>6466.6546529280531</v>
      </c>
      <c r="C26" s="32">
        <v>-37.27739608594311</v>
      </c>
    </row>
    <row r="27" spans="1:9" x14ac:dyDescent="0.3">
      <c r="A27" s="32">
        <v>2</v>
      </c>
      <c r="B27" s="32">
        <v>6351.7982648870675</v>
      </c>
      <c r="C27" s="32">
        <v>13.111644878782499</v>
      </c>
      <c r="D27" s="28"/>
    </row>
    <row r="28" spans="1:9" x14ac:dyDescent="0.3">
      <c r="A28" s="32">
        <v>3</v>
      </c>
      <c r="B28" s="32">
        <v>6767.5924952126079</v>
      </c>
      <c r="C28" s="32">
        <v>56.906346707652119</v>
      </c>
      <c r="D28" s="28"/>
    </row>
    <row r="29" spans="1:9" x14ac:dyDescent="0.3">
      <c r="A29" s="32">
        <v>4</v>
      </c>
      <c r="B29" s="32">
        <v>7002.7122418899453</v>
      </c>
      <c r="C29" s="32">
        <v>-17.210273095604862</v>
      </c>
      <c r="D29" s="28"/>
    </row>
    <row r="30" spans="1:9" ht="15" thickBot="1" x14ac:dyDescent="0.35">
      <c r="A30" s="33">
        <v>5</v>
      </c>
      <c r="B30" s="33">
        <v>6878.3408594822758</v>
      </c>
      <c r="C30" s="33">
        <v>-15.530322404915751</v>
      </c>
      <c r="D30" s="28"/>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2CEBF-6214-4FF2-8B3D-EA8970DD61DD}">
  <dimension ref="B2:C30"/>
  <sheetViews>
    <sheetView workbookViewId="0">
      <selection activeCell="K27" sqref="K27"/>
    </sheetView>
  </sheetViews>
  <sheetFormatPr defaultRowHeight="14.4" x14ac:dyDescent="0.3"/>
  <cols>
    <col min="2" max="2" width="26.109375" bestFit="1" customWidth="1"/>
  </cols>
  <sheetData>
    <row r="2" spans="2:3" x14ac:dyDescent="0.3">
      <c r="B2" s="2" t="s">
        <v>93</v>
      </c>
      <c r="C2" s="2" t="s">
        <v>98</v>
      </c>
    </row>
    <row r="3" spans="2:3" s="28" customFormat="1" x14ac:dyDescent="0.3">
      <c r="B3" s="2"/>
      <c r="C3" s="2" t="s">
        <v>99</v>
      </c>
    </row>
    <row r="4" spans="2:3" s="28" customFormat="1" x14ac:dyDescent="0.3">
      <c r="B4" s="2"/>
      <c r="C4" s="2" t="s">
        <v>100</v>
      </c>
    </row>
    <row r="5" spans="2:3" s="28" customFormat="1" x14ac:dyDescent="0.3">
      <c r="B5" s="2"/>
      <c r="C5" s="2" t="s">
        <v>101</v>
      </c>
    </row>
    <row r="6" spans="2:3" s="28" customFormat="1" x14ac:dyDescent="0.3">
      <c r="B6" s="2"/>
      <c r="C6" s="2" t="s">
        <v>102</v>
      </c>
    </row>
    <row r="7" spans="2:3" s="28" customFormat="1" x14ac:dyDescent="0.3">
      <c r="B7" s="2"/>
      <c r="C7" s="2" t="s">
        <v>103</v>
      </c>
    </row>
    <row r="8" spans="2:3" s="28" customFormat="1" x14ac:dyDescent="0.3">
      <c r="B8" s="2"/>
      <c r="C8" s="2" t="s">
        <v>104</v>
      </c>
    </row>
    <row r="9" spans="2:3" x14ac:dyDescent="0.3">
      <c r="B9" s="2" t="s">
        <v>94</v>
      </c>
      <c r="C9" s="2" t="s">
        <v>105</v>
      </c>
    </row>
    <row r="10" spans="2:3" s="28" customFormat="1" x14ac:dyDescent="0.3">
      <c r="B10" s="2"/>
      <c r="C10" s="2" t="s">
        <v>106</v>
      </c>
    </row>
    <row r="11" spans="2:3" s="28" customFormat="1" x14ac:dyDescent="0.3">
      <c r="B11" s="2"/>
      <c r="C11" s="2" t="s">
        <v>107</v>
      </c>
    </row>
    <row r="12" spans="2:3" s="28" customFormat="1" x14ac:dyDescent="0.3">
      <c r="B12" s="2"/>
      <c r="C12" s="2" t="s">
        <v>108</v>
      </c>
    </row>
    <row r="13" spans="2:3" s="28" customFormat="1" x14ac:dyDescent="0.3">
      <c r="B13" s="2"/>
      <c r="C13" s="2" t="s">
        <v>109</v>
      </c>
    </row>
    <row r="14" spans="2:3" s="28" customFormat="1" x14ac:dyDescent="0.3">
      <c r="B14" s="2"/>
      <c r="C14" s="2" t="s">
        <v>110</v>
      </c>
    </row>
    <row r="15" spans="2:3" s="28" customFormat="1" x14ac:dyDescent="0.3">
      <c r="B15" s="2"/>
      <c r="C15" s="2" t="s">
        <v>111</v>
      </c>
    </row>
    <row r="16" spans="2:3" x14ac:dyDescent="0.3">
      <c r="B16" s="2" t="s">
        <v>95</v>
      </c>
      <c r="C16" s="2" t="s">
        <v>112</v>
      </c>
    </row>
    <row r="17" spans="2:3" s="28" customFormat="1" x14ac:dyDescent="0.3">
      <c r="B17" s="2"/>
      <c r="C17" s="2" t="s">
        <v>113</v>
      </c>
    </row>
    <row r="18" spans="2:3" s="28" customFormat="1" x14ac:dyDescent="0.3">
      <c r="B18" s="2"/>
      <c r="C18" s="2" t="s">
        <v>114</v>
      </c>
    </row>
    <row r="19" spans="2:3" s="28" customFormat="1" x14ac:dyDescent="0.3">
      <c r="B19" s="2"/>
      <c r="C19" s="2" t="s">
        <v>115</v>
      </c>
    </row>
    <row r="20" spans="2:3" s="28" customFormat="1" x14ac:dyDescent="0.3">
      <c r="B20" s="2"/>
      <c r="C20" s="2" t="s">
        <v>116</v>
      </c>
    </row>
    <row r="21" spans="2:3" x14ac:dyDescent="0.3">
      <c r="B21" s="2"/>
      <c r="C21" s="2" t="s">
        <v>117</v>
      </c>
    </row>
    <row r="22" spans="2:3" x14ac:dyDescent="0.3">
      <c r="B22" s="2" t="s">
        <v>96</v>
      </c>
      <c r="C22" s="2" t="s">
        <v>118</v>
      </c>
    </row>
    <row r="23" spans="2:3" s="28" customFormat="1" x14ac:dyDescent="0.3">
      <c r="B23" s="2"/>
      <c r="C23" s="2" t="s">
        <v>119</v>
      </c>
    </row>
    <row r="24" spans="2:3" x14ac:dyDescent="0.3">
      <c r="B24" s="2" t="s">
        <v>97</v>
      </c>
      <c r="C24" s="2" t="s">
        <v>126</v>
      </c>
    </row>
    <row r="25" spans="2:3" x14ac:dyDescent="0.3">
      <c r="B25" s="2"/>
      <c r="C25" s="2" t="s">
        <v>120</v>
      </c>
    </row>
    <row r="26" spans="2:3" x14ac:dyDescent="0.3">
      <c r="B26" s="2"/>
      <c r="C26" s="2" t="s">
        <v>121</v>
      </c>
    </row>
    <row r="27" spans="2:3" x14ac:dyDescent="0.3">
      <c r="B27" s="2"/>
      <c r="C27" s="2" t="s">
        <v>122</v>
      </c>
    </row>
    <row r="28" spans="2:3" x14ac:dyDescent="0.3">
      <c r="B28" s="2"/>
      <c r="C28" s="2" t="s">
        <v>123</v>
      </c>
    </row>
    <row r="29" spans="2:3" x14ac:dyDescent="0.3">
      <c r="B29" s="2"/>
      <c r="C29" s="2" t="s">
        <v>124</v>
      </c>
    </row>
    <row r="30" spans="2:3" x14ac:dyDescent="0.3">
      <c r="B30" s="2"/>
      <c r="C30" s="2" t="s">
        <v>125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Proyeccion 1A3b</vt:lpstr>
      <vt:lpstr>Regresion multiple</vt:lpstr>
      <vt:lpstr>Flota vehicular Chih</vt:lpstr>
      <vt:lpstr>Proyeccion 1A3b (2)</vt:lpstr>
      <vt:lpstr>Regresion multiple 2</vt:lpstr>
      <vt:lpstr>Resumen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dc:creator>
  <cp:lastModifiedBy>MS</cp:lastModifiedBy>
  <dcterms:created xsi:type="dcterms:W3CDTF">2019-02-02T04:43:41Z</dcterms:created>
  <dcterms:modified xsi:type="dcterms:W3CDTF">2019-03-29T07:03:08Z</dcterms:modified>
</cp:coreProperties>
</file>