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Autotransporte\"/>
    </mc:Choice>
  </mc:AlternateContent>
  <xr:revisionPtr revIDLastSave="0" documentId="13_ncr:1_{0AD5C035-64A5-4A41-8DAC-2B1F2331351A}" xr6:coauthVersionLast="45" xr6:coauthVersionMax="46" xr10:uidLastSave="{00000000-0000-0000-0000-000000000000}"/>
  <bookViews>
    <workbookView xWindow="20370" yWindow="-120" windowWidth="29040" windowHeight="16440" activeTab="3" xr2:uid="{0A6EE1AE-CBB7-483F-8812-04923343B0CF}"/>
  </bookViews>
  <sheets>
    <sheet name="Datos Chihuahua" sheetId="1" r:id="rId1"/>
    <sheet name="Datos Nacional" sheetId="2" r:id="rId2"/>
    <sheet name="Datos Vehic en Circulacion" sheetId="4" r:id="rId3"/>
    <sheet name="Estimacion Ventas VE" sheetId="5" r:id="rId4"/>
    <sheet name="Calculo de emisiones" sheetId="8" r:id="rId5"/>
    <sheet name="Flota vehicular, pobl y FE Chih" sheetId="9" r:id="rId6"/>
    <sheet name="Flota vehicular Chih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7" i="5" l="1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76" i="5"/>
  <c r="M75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76" i="5"/>
  <c r="I75" i="5"/>
  <c r="D75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76" i="5"/>
  <c r="M74" i="5" l="1"/>
  <c r="I74" i="5"/>
  <c r="D74" i="5"/>
  <c r="L63" i="5" l="1"/>
  <c r="H63" i="5"/>
  <c r="C63" i="5"/>
  <c r="L29" i="5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M39" i="5" s="1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E26" i="5"/>
  <c r="M34" i="5" l="1"/>
  <c r="M33" i="5"/>
  <c r="M29" i="5"/>
  <c r="M32" i="5"/>
  <c r="M31" i="5"/>
  <c r="M38" i="5"/>
  <c r="M30" i="5"/>
  <c r="M37" i="5"/>
  <c r="M36" i="5"/>
  <c r="M35" i="5"/>
  <c r="E34" i="5"/>
  <c r="N34" i="5" l="1"/>
  <c r="E18" i="5"/>
  <c r="E14" i="5"/>
  <c r="E15" i="5"/>
  <c r="E16" i="5"/>
  <c r="E17" i="5"/>
  <c r="E19" i="5"/>
  <c r="E20" i="5"/>
  <c r="E21" i="5"/>
  <c r="E22" i="5"/>
  <c r="E23" i="5"/>
  <c r="E24" i="5"/>
  <c r="E25" i="5"/>
  <c r="E27" i="5"/>
  <c r="E28" i="5"/>
  <c r="M40" i="5" l="1"/>
  <c r="H46" i="9" l="1"/>
  <c r="F56" i="11" l="1"/>
  <c r="G56" i="11" s="1"/>
  <c r="F55" i="11"/>
  <c r="G55" i="11"/>
  <c r="F54" i="11"/>
  <c r="G54" i="11" s="1"/>
  <c r="F53" i="11"/>
  <c r="G53" i="11"/>
  <c r="F52" i="11"/>
  <c r="G52" i="11"/>
  <c r="F51" i="11"/>
  <c r="G51" i="11" s="1"/>
  <c r="F50" i="11"/>
  <c r="G50" i="11"/>
  <c r="F49" i="11"/>
  <c r="G49" i="11" s="1"/>
  <c r="F48" i="11"/>
  <c r="G48" i="11" s="1"/>
  <c r="F47" i="11"/>
  <c r="G47" i="11"/>
  <c r="F46" i="11"/>
  <c r="G46" i="11" s="1"/>
  <c r="F45" i="11"/>
  <c r="G45" i="11"/>
  <c r="F44" i="11"/>
  <c r="G44" i="11"/>
  <c r="G43" i="11"/>
  <c r="F43" i="11"/>
  <c r="F42" i="11"/>
  <c r="G41" i="11"/>
  <c r="F41" i="11"/>
  <c r="G40" i="11"/>
  <c r="F40" i="11"/>
  <c r="F39" i="11"/>
  <c r="G38" i="11"/>
  <c r="F38" i="11"/>
  <c r="G37" i="11"/>
  <c r="G36" i="11"/>
  <c r="G35" i="11"/>
  <c r="F35" i="11"/>
  <c r="G34" i="11"/>
  <c r="F33" i="11"/>
  <c r="G33" i="11"/>
  <c r="G32" i="11"/>
  <c r="F32" i="11"/>
  <c r="F31" i="11"/>
  <c r="E26" i="11"/>
  <c r="E25" i="11"/>
  <c r="E24" i="11"/>
  <c r="E23" i="11"/>
  <c r="E22" i="11"/>
  <c r="F36" i="11" l="1"/>
  <c r="G31" i="11"/>
  <c r="F34" i="11"/>
  <c r="G39" i="11"/>
  <c r="F37" i="11"/>
  <c r="G42" i="11"/>
  <c r="K15" i="8" l="1"/>
  <c r="K20" i="8"/>
  <c r="K21" i="8"/>
  <c r="K23" i="8"/>
  <c r="K28" i="8"/>
  <c r="K29" i="8"/>
  <c r="K31" i="8"/>
  <c r="K36" i="8"/>
  <c r="K37" i="8"/>
  <c r="K39" i="8"/>
  <c r="D15" i="8"/>
  <c r="D16" i="8"/>
  <c r="K16" i="8" s="1"/>
  <c r="D17" i="8"/>
  <c r="K17" i="8" s="1"/>
  <c r="D18" i="8"/>
  <c r="K18" i="8" s="1"/>
  <c r="D19" i="8"/>
  <c r="K19" i="8" s="1"/>
  <c r="D20" i="8"/>
  <c r="D21" i="8"/>
  <c r="D22" i="8"/>
  <c r="K22" i="8" s="1"/>
  <c r="D23" i="8"/>
  <c r="D24" i="8"/>
  <c r="K24" i="8" s="1"/>
  <c r="D25" i="8"/>
  <c r="K25" i="8" s="1"/>
  <c r="D26" i="8"/>
  <c r="K26" i="8" s="1"/>
  <c r="D27" i="8"/>
  <c r="K27" i="8" s="1"/>
  <c r="D28" i="8"/>
  <c r="D29" i="8"/>
  <c r="D30" i="8"/>
  <c r="K30" i="8" s="1"/>
  <c r="D31" i="8"/>
  <c r="D32" i="8"/>
  <c r="K32" i="8" s="1"/>
  <c r="D33" i="8"/>
  <c r="K33" i="8" s="1"/>
  <c r="D34" i="8"/>
  <c r="K34" i="8" s="1"/>
  <c r="D35" i="8"/>
  <c r="K35" i="8" s="1"/>
  <c r="D36" i="8"/>
  <c r="D37" i="8"/>
  <c r="D38" i="8"/>
  <c r="K38" i="8" s="1"/>
  <c r="D39" i="8"/>
  <c r="D14" i="8"/>
  <c r="K14" i="8" s="1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7" i="9"/>
  <c r="H48" i="9"/>
  <c r="H49" i="9"/>
  <c r="H50" i="9"/>
  <c r="H51" i="9"/>
  <c r="H52" i="9"/>
  <c r="H53" i="9"/>
  <c r="H54" i="9"/>
  <c r="H55" i="9"/>
  <c r="H56" i="9"/>
  <c r="H31" i="9"/>
  <c r="F56" i="9"/>
  <c r="E56" i="9"/>
  <c r="G56" i="9" s="1"/>
  <c r="F55" i="9"/>
  <c r="E55" i="9" s="1"/>
  <c r="G55" i="9" s="1"/>
  <c r="F54" i="9"/>
  <c r="E54" i="9"/>
  <c r="G54" i="9" s="1"/>
  <c r="F53" i="9"/>
  <c r="E53" i="9" s="1"/>
  <c r="G53" i="9" s="1"/>
  <c r="F52" i="9"/>
  <c r="E52" i="9" s="1"/>
  <c r="G52" i="9" s="1"/>
  <c r="F51" i="9"/>
  <c r="E51" i="9"/>
  <c r="G51" i="9" s="1"/>
  <c r="G50" i="9"/>
  <c r="F50" i="9"/>
  <c r="E50" i="9"/>
  <c r="F49" i="9"/>
  <c r="E49" i="9" s="1"/>
  <c r="G49" i="9" s="1"/>
  <c r="F48" i="9"/>
  <c r="E48" i="9"/>
  <c r="G48" i="9" s="1"/>
  <c r="F47" i="9"/>
  <c r="E47" i="9" s="1"/>
  <c r="G47" i="9" s="1"/>
  <c r="F46" i="9"/>
  <c r="E46" i="9"/>
  <c r="G46" i="9" s="1"/>
  <c r="F45" i="9"/>
  <c r="E45" i="9" s="1"/>
  <c r="G45" i="9" s="1"/>
  <c r="F44" i="9"/>
  <c r="E44" i="9" s="1"/>
  <c r="G44" i="9" s="1"/>
  <c r="E43" i="9"/>
  <c r="G43" i="9" s="1"/>
  <c r="G42" i="9"/>
  <c r="E42" i="9"/>
  <c r="F42" i="9" s="1"/>
  <c r="G41" i="9"/>
  <c r="F41" i="9"/>
  <c r="E41" i="9"/>
  <c r="E40" i="9"/>
  <c r="G40" i="9" s="1"/>
  <c r="G39" i="9"/>
  <c r="F39" i="9"/>
  <c r="E39" i="9"/>
  <c r="E38" i="9"/>
  <c r="G38" i="9" s="1"/>
  <c r="G37" i="9"/>
  <c r="F37" i="9"/>
  <c r="E37" i="9"/>
  <c r="G36" i="9"/>
  <c r="F36" i="9"/>
  <c r="E36" i="9"/>
  <c r="E35" i="9"/>
  <c r="G35" i="9" s="1"/>
  <c r="G34" i="9"/>
  <c r="E34" i="9"/>
  <c r="F34" i="9" s="1"/>
  <c r="G33" i="9"/>
  <c r="F33" i="9"/>
  <c r="E33" i="9"/>
  <c r="E32" i="9"/>
  <c r="G32" i="9" s="1"/>
  <c r="G31" i="9"/>
  <c r="F31" i="9"/>
  <c r="E31" i="9"/>
  <c r="E26" i="9"/>
  <c r="E25" i="9"/>
  <c r="E24" i="9"/>
  <c r="E23" i="9"/>
  <c r="E22" i="9"/>
  <c r="F32" i="9" l="1"/>
  <c r="F40" i="9"/>
  <c r="F35" i="9"/>
  <c r="F43" i="9"/>
  <c r="F38" i="9"/>
  <c r="I9" i="8" l="1"/>
  <c r="F25" i="8"/>
  <c r="F26" i="8"/>
  <c r="F27" i="8"/>
  <c r="F28" i="8"/>
  <c r="F8" i="8"/>
  <c r="C9" i="8"/>
  <c r="H9" i="8" s="1"/>
  <c r="C10" i="8"/>
  <c r="C11" i="8"/>
  <c r="C12" i="8"/>
  <c r="C13" i="8"/>
  <c r="C14" i="8"/>
  <c r="E14" i="8" s="1"/>
  <c r="C15" i="8"/>
  <c r="E15" i="8" s="1"/>
  <c r="C16" i="8"/>
  <c r="E16" i="8" s="1"/>
  <c r="C17" i="8"/>
  <c r="E17" i="8" s="1"/>
  <c r="C18" i="8"/>
  <c r="E18" i="8" s="1"/>
  <c r="C19" i="8"/>
  <c r="E19" i="8" s="1"/>
  <c r="C20" i="8"/>
  <c r="E20" i="8" s="1"/>
  <c r="C21" i="8"/>
  <c r="E21" i="8" s="1"/>
  <c r="C22" i="8"/>
  <c r="E22" i="8" s="1"/>
  <c r="C23" i="8"/>
  <c r="E23" i="8" s="1"/>
  <c r="C24" i="8"/>
  <c r="E24" i="8" s="1"/>
  <c r="C25" i="8"/>
  <c r="E25" i="8" s="1"/>
  <c r="C26" i="8"/>
  <c r="E26" i="8" s="1"/>
  <c r="C27" i="8"/>
  <c r="E27" i="8" s="1"/>
  <c r="C28" i="8"/>
  <c r="E28" i="8" s="1"/>
  <c r="C29" i="8"/>
  <c r="E29" i="8" s="1"/>
  <c r="C30" i="8"/>
  <c r="E30" i="8" s="1"/>
  <c r="C31" i="8"/>
  <c r="E31" i="8" s="1"/>
  <c r="C32" i="8"/>
  <c r="E32" i="8" s="1"/>
  <c r="C33" i="8"/>
  <c r="E33" i="8" s="1"/>
  <c r="C34" i="8"/>
  <c r="E34" i="8" s="1"/>
  <c r="C35" i="8"/>
  <c r="E35" i="8" s="1"/>
  <c r="C36" i="8"/>
  <c r="E36" i="8" s="1"/>
  <c r="C37" i="8"/>
  <c r="E37" i="8" s="1"/>
  <c r="C38" i="8"/>
  <c r="E38" i="8" s="1"/>
  <c r="C39" i="8"/>
  <c r="E39" i="8" s="1"/>
  <c r="C8" i="8"/>
  <c r="B39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8" i="8"/>
  <c r="F29" i="5"/>
  <c r="F30" i="5" s="1"/>
  <c r="F31" i="5" s="1"/>
  <c r="F32" i="5" s="1"/>
  <c r="F33" i="5" s="1"/>
  <c r="F34" i="5" s="1"/>
  <c r="F35" i="5" s="1"/>
  <c r="F36" i="5" s="1"/>
  <c r="F37" i="5" s="1"/>
  <c r="F38" i="5" l="1"/>
  <c r="F39" i="5" s="1"/>
  <c r="G37" i="5"/>
  <c r="E29" i="5" l="1"/>
  <c r="E30" i="5"/>
  <c r="N30" i="5" s="1"/>
  <c r="E31" i="5"/>
  <c r="N31" i="5" s="1"/>
  <c r="E32" i="5"/>
  <c r="N32" i="5" s="1"/>
  <c r="E33" i="5"/>
  <c r="N33" i="5" s="1"/>
  <c r="E35" i="5"/>
  <c r="N35" i="5" s="1"/>
  <c r="E36" i="5"/>
  <c r="N36" i="5" s="1"/>
  <c r="E37" i="5"/>
  <c r="N37" i="5" s="1"/>
  <c r="E38" i="5"/>
  <c r="N38" i="5" s="1"/>
  <c r="E39" i="5"/>
  <c r="N39" i="5" s="1"/>
  <c r="C40" i="5"/>
  <c r="L40" i="5" s="1"/>
  <c r="N29" i="5" l="1"/>
  <c r="V27" i="5" a="1"/>
  <c r="I29" i="5"/>
  <c r="I30" i="5" s="1"/>
  <c r="I31" i="5" s="1"/>
  <c r="I32" i="5" s="1"/>
  <c r="J24" i="5"/>
  <c r="G24" i="5"/>
  <c r="J23" i="5"/>
  <c r="G23" i="5"/>
  <c r="J22" i="5"/>
  <c r="G22" i="5"/>
  <c r="J21" i="5"/>
  <c r="G21" i="5"/>
  <c r="J20" i="5"/>
  <c r="G20" i="5"/>
  <c r="J19" i="5"/>
  <c r="G19" i="5"/>
  <c r="J18" i="5"/>
  <c r="G18" i="5"/>
  <c r="J17" i="5"/>
  <c r="G17" i="5"/>
  <c r="J16" i="5"/>
  <c r="G16" i="5"/>
  <c r="J15" i="5"/>
  <c r="G15" i="5"/>
  <c r="J14" i="5"/>
  <c r="G14" i="5"/>
  <c r="J13" i="5"/>
  <c r="K13" i="5" s="1"/>
  <c r="N13" i="5" s="1"/>
  <c r="G13" i="5"/>
  <c r="H13" i="5" s="1"/>
  <c r="F13" i="8" s="1"/>
  <c r="J12" i="5"/>
  <c r="G12" i="5"/>
  <c r="H12" i="5" s="1"/>
  <c r="F12" i="8" s="1"/>
  <c r="J11" i="5"/>
  <c r="K11" i="5" s="1"/>
  <c r="N11" i="5" s="1"/>
  <c r="G11" i="5"/>
  <c r="H11" i="5" s="1"/>
  <c r="F11" i="8" s="1"/>
  <c r="J10" i="5"/>
  <c r="K10" i="5" s="1"/>
  <c r="N10" i="5" s="1"/>
  <c r="G10" i="5"/>
  <c r="J9" i="5"/>
  <c r="G9" i="5"/>
  <c r="C30" i="4"/>
  <c r="C31" i="4"/>
  <c r="C32" i="4"/>
  <c r="C33" i="4"/>
  <c r="C34" i="4"/>
  <c r="C35" i="4"/>
  <c r="C36" i="4"/>
  <c r="C37" i="4"/>
  <c r="C38" i="4"/>
  <c r="C39" i="4"/>
  <c r="C29" i="4"/>
  <c r="B30" i="4"/>
  <c r="B31" i="4"/>
  <c r="B32" i="4"/>
  <c r="B33" i="4"/>
  <c r="B34" i="4"/>
  <c r="B35" i="4"/>
  <c r="B36" i="4"/>
  <c r="B37" i="4"/>
  <c r="B38" i="4"/>
  <c r="B39" i="4"/>
  <c r="B29" i="4"/>
  <c r="D28" i="4"/>
  <c r="D27" i="4"/>
  <c r="D37" i="4" s="1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X27" i="5" l="1"/>
  <c r="X29" i="5"/>
  <c r="X33" i="5"/>
  <c r="X30" i="5"/>
  <c r="V28" i="5"/>
  <c r="V27" i="5"/>
  <c r="V31" i="5"/>
  <c r="V32" i="5"/>
  <c r="W28" i="5"/>
  <c r="X32" i="5"/>
  <c r="V29" i="5"/>
  <c r="W29" i="5"/>
  <c r="W33" i="5"/>
  <c r="X31" i="5"/>
  <c r="V30" i="5"/>
  <c r="W27" i="5"/>
  <c r="W31" i="5"/>
  <c r="V33" i="5"/>
  <c r="W32" i="5"/>
  <c r="X28" i="5"/>
  <c r="W30" i="5"/>
  <c r="J30" i="5"/>
  <c r="K30" i="5" s="1"/>
  <c r="J29" i="5"/>
  <c r="H20" i="5"/>
  <c r="F20" i="8" s="1"/>
  <c r="K19" i="5"/>
  <c r="N19" i="5" s="1"/>
  <c r="K20" i="5"/>
  <c r="N20" i="5" s="1"/>
  <c r="K18" i="5"/>
  <c r="N18" i="5" s="1"/>
  <c r="H21" i="5"/>
  <c r="F21" i="8" s="1"/>
  <c r="H9" i="5"/>
  <c r="F9" i="8" s="1"/>
  <c r="H10" i="5"/>
  <c r="F10" i="8" s="1"/>
  <c r="G10" i="8" s="1"/>
  <c r="G11" i="8" s="1"/>
  <c r="K12" i="5"/>
  <c r="N12" i="5" s="1"/>
  <c r="K9" i="5"/>
  <c r="N9" i="5" s="1"/>
  <c r="H16" i="5"/>
  <c r="F16" i="8" s="1"/>
  <c r="H23" i="5"/>
  <c r="F23" i="8" s="1"/>
  <c r="K16" i="5"/>
  <c r="N16" i="5" s="1"/>
  <c r="K23" i="5"/>
  <c r="N23" i="5" s="1"/>
  <c r="H14" i="5"/>
  <c r="H19" i="5"/>
  <c r="F19" i="8" s="1"/>
  <c r="K14" i="5"/>
  <c r="N14" i="5" s="1"/>
  <c r="H17" i="5"/>
  <c r="F17" i="8" s="1"/>
  <c r="K21" i="5"/>
  <c r="N21" i="5" s="1"/>
  <c r="H24" i="5"/>
  <c r="F24" i="8" s="1"/>
  <c r="K17" i="5"/>
  <c r="N17" i="5" s="1"/>
  <c r="K24" i="5"/>
  <c r="N24" i="5" s="1"/>
  <c r="H15" i="5"/>
  <c r="F15" i="8" s="1"/>
  <c r="H22" i="5"/>
  <c r="K15" i="5"/>
  <c r="N15" i="5" s="1"/>
  <c r="H18" i="5"/>
  <c r="F18" i="8" s="1"/>
  <c r="K22" i="5"/>
  <c r="J31" i="5"/>
  <c r="G30" i="5"/>
  <c r="H30" i="5" s="1"/>
  <c r="F30" i="8" s="1"/>
  <c r="I33" i="5"/>
  <c r="J32" i="5"/>
  <c r="G29" i="5"/>
  <c r="D39" i="4"/>
  <c r="D38" i="4"/>
  <c r="D36" i="4"/>
  <c r="D31" i="4"/>
  <c r="D30" i="4"/>
  <c r="D35" i="4"/>
  <c r="D34" i="4"/>
  <c r="D33" i="4"/>
  <c r="D29" i="4"/>
  <c r="D32" i="4"/>
  <c r="W34" i="5" l="1" a="1"/>
  <c r="W36" i="5" s="1"/>
  <c r="N22" i="5"/>
  <c r="L65" i="5" s="1" a="1"/>
  <c r="H11" i="8"/>
  <c r="I11" i="8"/>
  <c r="I10" i="8"/>
  <c r="H10" i="8"/>
  <c r="F22" i="8"/>
  <c r="G12" i="8"/>
  <c r="K29" i="5"/>
  <c r="F14" i="8"/>
  <c r="K32" i="5"/>
  <c r="H29" i="5"/>
  <c r="F29" i="8" s="1"/>
  <c r="G35" i="5"/>
  <c r="H35" i="5" s="1"/>
  <c r="F35" i="8" s="1"/>
  <c r="G32" i="5"/>
  <c r="H32" i="5" s="1"/>
  <c r="F32" i="8" s="1"/>
  <c r="K31" i="5"/>
  <c r="I34" i="5"/>
  <c r="J33" i="5"/>
  <c r="K33" i="5" s="1"/>
  <c r="G34" i="5"/>
  <c r="H34" i="5" s="1"/>
  <c r="F34" i="8" s="1"/>
  <c r="G31" i="5"/>
  <c r="G33" i="5"/>
  <c r="H33" i="5" s="1"/>
  <c r="F33" i="8" s="1"/>
  <c r="N40" i="5" l="1"/>
  <c r="W35" i="5"/>
  <c r="W34" i="5"/>
  <c r="L65" i="5"/>
  <c r="N69" i="5"/>
  <c r="M68" i="5"/>
  <c r="N66" i="5"/>
  <c r="M65" i="5"/>
  <c r="M70" i="5" s="1" a="1"/>
  <c r="L69" i="5"/>
  <c r="L67" i="5"/>
  <c r="N65" i="5"/>
  <c r="N67" i="5"/>
  <c r="M69" i="5"/>
  <c r="L68" i="5"/>
  <c r="M66" i="5"/>
  <c r="N68" i="5"/>
  <c r="M67" i="5"/>
  <c r="L66" i="5"/>
  <c r="H12" i="8"/>
  <c r="I12" i="8"/>
  <c r="G13" i="8"/>
  <c r="H31" i="5"/>
  <c r="I35" i="5"/>
  <c r="J34" i="5"/>
  <c r="K34" i="5" s="1"/>
  <c r="G36" i="5"/>
  <c r="M70" i="5" l="1"/>
  <c r="M71" i="5"/>
  <c r="M72" i="5"/>
  <c r="I13" i="8"/>
  <c r="H13" i="8"/>
  <c r="F31" i="8"/>
  <c r="G14" i="8"/>
  <c r="H36" i="5"/>
  <c r="F36" i="8" s="1"/>
  <c r="I36" i="5"/>
  <c r="J35" i="5"/>
  <c r="K35" i="5" s="1"/>
  <c r="M94" i="5" l="1"/>
  <c r="M102" i="5"/>
  <c r="M110" i="5"/>
  <c r="M95" i="5"/>
  <c r="M103" i="5"/>
  <c r="M111" i="5"/>
  <c r="M96" i="5"/>
  <c r="M104" i="5"/>
  <c r="M112" i="5"/>
  <c r="M97" i="5"/>
  <c r="M105" i="5"/>
  <c r="M113" i="5"/>
  <c r="M98" i="5"/>
  <c r="M106" i="5"/>
  <c r="M93" i="5"/>
  <c r="M99" i="5"/>
  <c r="M107" i="5"/>
  <c r="M100" i="5"/>
  <c r="M108" i="5"/>
  <c r="M101" i="5"/>
  <c r="M109" i="5"/>
  <c r="G15" i="8"/>
  <c r="H14" i="8"/>
  <c r="J14" i="8" s="1"/>
  <c r="I14" i="8"/>
  <c r="L14" i="8" s="1"/>
  <c r="H37" i="5"/>
  <c r="C65" i="5" s="1" a="1"/>
  <c r="I37" i="5"/>
  <c r="J36" i="5"/>
  <c r="K36" i="5" s="1"/>
  <c r="G39" i="5"/>
  <c r="H39" i="5" s="1"/>
  <c r="F39" i="8" s="1"/>
  <c r="G38" i="5"/>
  <c r="H38" i="5" s="1"/>
  <c r="F38" i="8" s="1"/>
  <c r="C65" i="5" l="1"/>
  <c r="D69" i="5"/>
  <c r="C68" i="5"/>
  <c r="E66" i="5"/>
  <c r="D65" i="5"/>
  <c r="C69" i="5"/>
  <c r="E67" i="5"/>
  <c r="E68" i="5"/>
  <c r="C67" i="5"/>
  <c r="D66" i="5"/>
  <c r="D67" i="5"/>
  <c r="C66" i="5"/>
  <c r="D68" i="5"/>
  <c r="E65" i="5"/>
  <c r="E69" i="5"/>
  <c r="M14" i="8"/>
  <c r="N14" i="8" s="1"/>
  <c r="G16" i="8"/>
  <c r="I15" i="8"/>
  <c r="L15" i="8" s="1"/>
  <c r="H15" i="8"/>
  <c r="J15" i="8" s="1"/>
  <c r="G40" i="5"/>
  <c r="F40" i="5" s="1"/>
  <c r="F37" i="8"/>
  <c r="H40" i="5"/>
  <c r="I38" i="5"/>
  <c r="J37" i="5"/>
  <c r="K37" i="5" s="1"/>
  <c r="D70" i="5" l="1" a="1"/>
  <c r="D71" i="5" s="1"/>
  <c r="M15" i="8"/>
  <c r="N15" i="8" s="1"/>
  <c r="G17" i="8"/>
  <c r="H16" i="8"/>
  <c r="J16" i="8" s="1"/>
  <c r="I16" i="8"/>
  <c r="L16" i="8" s="1"/>
  <c r="I39" i="5"/>
  <c r="J39" i="5" s="1"/>
  <c r="J38" i="5"/>
  <c r="K38" i="5" s="1"/>
  <c r="D70" i="5" l="1"/>
  <c r="D72" i="5"/>
  <c r="M16" i="8"/>
  <c r="N16" i="8" s="1"/>
  <c r="I17" i="8"/>
  <c r="L17" i="8" s="1"/>
  <c r="H17" i="8"/>
  <c r="J17" i="8" s="1"/>
  <c r="G18" i="8"/>
  <c r="K39" i="5"/>
  <c r="J40" i="5"/>
  <c r="I40" i="5" s="1"/>
  <c r="D104" i="5" l="1"/>
  <c r="D101" i="5"/>
  <c r="D113" i="5"/>
  <c r="D99" i="5"/>
  <c r="D96" i="5"/>
  <c r="D94" i="5"/>
  <c r="D97" i="5"/>
  <c r="D111" i="5"/>
  <c r="D106" i="5"/>
  <c r="D102" i="5"/>
  <c r="D107" i="5"/>
  <c r="D112" i="5"/>
  <c r="D93" i="5"/>
  <c r="D103" i="5"/>
  <c r="D105" i="5"/>
  <c r="D108" i="5"/>
  <c r="D98" i="5"/>
  <c r="D95" i="5"/>
  <c r="D110" i="5"/>
  <c r="D109" i="5"/>
  <c r="D100" i="5"/>
  <c r="K40" i="5"/>
  <c r="H65" i="5" a="1"/>
  <c r="I18" i="8"/>
  <c r="L18" i="8" s="1"/>
  <c r="G19" i="8"/>
  <c r="H18" i="8"/>
  <c r="J18" i="8" s="1"/>
  <c r="M17" i="8"/>
  <c r="N17" i="8" s="1"/>
  <c r="H65" i="5" l="1"/>
  <c r="I69" i="5"/>
  <c r="H68" i="5"/>
  <c r="I66" i="5"/>
  <c r="J66" i="5"/>
  <c r="I65" i="5"/>
  <c r="J68" i="5"/>
  <c r="J65" i="5"/>
  <c r="H69" i="5"/>
  <c r="J67" i="5"/>
  <c r="I67" i="5"/>
  <c r="H66" i="5"/>
  <c r="J69" i="5"/>
  <c r="I68" i="5"/>
  <c r="H67" i="5"/>
  <c r="G20" i="8"/>
  <c r="I19" i="8"/>
  <c r="L19" i="8" s="1"/>
  <c r="H19" i="8"/>
  <c r="J19" i="8" s="1"/>
  <c r="M18" i="8"/>
  <c r="N18" i="8" s="1"/>
  <c r="I70" i="5" l="1" a="1"/>
  <c r="I72" i="5" s="1"/>
  <c r="M19" i="8"/>
  <c r="N19" i="8" s="1"/>
  <c r="H20" i="8"/>
  <c r="J20" i="8" s="1"/>
  <c r="I20" i="8"/>
  <c r="L20" i="8" s="1"/>
  <c r="G21" i="8"/>
  <c r="I71" i="5" l="1"/>
  <c r="I70" i="5"/>
  <c r="I21" i="8"/>
  <c r="L21" i="8" s="1"/>
  <c r="G22" i="8"/>
  <c r="H21" i="8"/>
  <c r="J21" i="8" s="1"/>
  <c r="M20" i="8"/>
  <c r="N20" i="8" s="1"/>
  <c r="I99" i="5" l="1"/>
  <c r="I110" i="5"/>
  <c r="I107" i="5"/>
  <c r="I112" i="5"/>
  <c r="I94" i="5"/>
  <c r="I104" i="5"/>
  <c r="I96" i="5"/>
  <c r="I111" i="5"/>
  <c r="I105" i="5"/>
  <c r="I102" i="5"/>
  <c r="I106" i="5"/>
  <c r="I98" i="5"/>
  <c r="I101" i="5"/>
  <c r="I113" i="5"/>
  <c r="I108" i="5"/>
  <c r="I103" i="5"/>
  <c r="I100" i="5"/>
  <c r="I97" i="5"/>
  <c r="I93" i="5"/>
  <c r="I109" i="5"/>
  <c r="I95" i="5"/>
  <c r="M21" i="8"/>
  <c r="N21" i="8" s="1"/>
  <c r="G23" i="8"/>
  <c r="I22" i="8"/>
  <c r="L22" i="8" s="1"/>
  <c r="H22" i="8"/>
  <c r="J22" i="8" s="1"/>
  <c r="M22" i="8" l="1"/>
  <c r="N22" i="8" s="1"/>
  <c r="G24" i="8"/>
  <c r="I23" i="8"/>
  <c r="L23" i="8" s="1"/>
  <c r="H23" i="8"/>
  <c r="J23" i="8" s="1"/>
  <c r="M23" i="8" l="1"/>
  <c r="N23" i="8" s="1"/>
  <c r="G25" i="8"/>
  <c r="H24" i="8"/>
  <c r="J24" i="8" s="1"/>
  <c r="I24" i="8"/>
  <c r="L24" i="8" s="1"/>
  <c r="M24" i="8" l="1"/>
  <c r="N24" i="8" s="1"/>
  <c r="I25" i="8"/>
  <c r="L25" i="8" s="1"/>
  <c r="H25" i="8"/>
  <c r="J25" i="8" s="1"/>
  <c r="G26" i="8"/>
  <c r="M25" i="8" l="1"/>
  <c r="N25" i="8" s="1"/>
  <c r="H26" i="8"/>
  <c r="J26" i="8" s="1"/>
  <c r="I26" i="8"/>
  <c r="L26" i="8" s="1"/>
  <c r="G27" i="8"/>
  <c r="M26" i="8" l="1"/>
  <c r="N26" i="8" s="1"/>
  <c r="G28" i="8"/>
  <c r="H27" i="8"/>
  <c r="J27" i="8" s="1"/>
  <c r="I27" i="8"/>
  <c r="L27" i="8" s="1"/>
  <c r="M27" i="8" l="1"/>
  <c r="N27" i="8" s="1"/>
  <c r="H28" i="8"/>
  <c r="J28" i="8" s="1"/>
  <c r="I28" i="8"/>
  <c r="L28" i="8" s="1"/>
  <c r="G29" i="8"/>
  <c r="G30" i="8" l="1"/>
  <c r="H29" i="8"/>
  <c r="J29" i="8" s="1"/>
  <c r="I29" i="8"/>
  <c r="L29" i="8" s="1"/>
  <c r="M28" i="8"/>
  <c r="N28" i="8" s="1"/>
  <c r="M29" i="8" l="1"/>
  <c r="N29" i="8" s="1"/>
  <c r="H30" i="8"/>
  <c r="J30" i="8" s="1"/>
  <c r="I30" i="8"/>
  <c r="L30" i="8" s="1"/>
  <c r="G31" i="8"/>
  <c r="G32" i="8" l="1"/>
  <c r="I31" i="8"/>
  <c r="L31" i="8" s="1"/>
  <c r="H31" i="8"/>
  <c r="J31" i="8" s="1"/>
  <c r="M30" i="8"/>
  <c r="N30" i="8" s="1"/>
  <c r="M31" i="8" l="1"/>
  <c r="N31" i="8" s="1"/>
  <c r="G33" i="8"/>
  <c r="I32" i="8"/>
  <c r="L32" i="8" s="1"/>
  <c r="H32" i="8"/>
  <c r="J32" i="8" s="1"/>
  <c r="M32" i="8" l="1"/>
  <c r="N32" i="8" s="1"/>
  <c r="G34" i="8"/>
  <c r="I33" i="8"/>
  <c r="L33" i="8" s="1"/>
  <c r="H33" i="8"/>
  <c r="J33" i="8" s="1"/>
  <c r="M33" i="8" l="1"/>
  <c r="N33" i="8" s="1"/>
  <c r="I34" i="8"/>
  <c r="L34" i="8" s="1"/>
  <c r="G35" i="8"/>
  <c r="H34" i="8"/>
  <c r="J34" i="8" s="1"/>
  <c r="M34" i="8" l="1"/>
  <c r="N34" i="8" s="1"/>
  <c r="G36" i="8"/>
  <c r="H35" i="8"/>
  <c r="J35" i="8" s="1"/>
  <c r="I35" i="8"/>
  <c r="L35" i="8" s="1"/>
  <c r="M35" i="8" l="1"/>
  <c r="N35" i="8" s="1"/>
  <c r="I36" i="8"/>
  <c r="L36" i="8" s="1"/>
  <c r="G37" i="8"/>
  <c r="H36" i="8"/>
  <c r="J36" i="8" s="1"/>
  <c r="M36" i="8" l="1"/>
  <c r="N36" i="8" s="1"/>
  <c r="I37" i="8"/>
  <c r="L37" i="8" s="1"/>
  <c r="G38" i="8"/>
  <c r="H37" i="8"/>
  <c r="J37" i="8" s="1"/>
  <c r="M37" i="8" l="1"/>
  <c r="N37" i="8" s="1"/>
  <c r="G39" i="8"/>
  <c r="H38" i="8"/>
  <c r="J38" i="8" s="1"/>
  <c r="I38" i="8"/>
  <c r="L38" i="8" s="1"/>
  <c r="M38" i="8" l="1"/>
  <c r="N38" i="8" s="1"/>
  <c r="H39" i="8"/>
  <c r="J39" i="8" s="1"/>
  <c r="I39" i="8"/>
  <c r="L39" i="8" s="1"/>
  <c r="M39" i="8" l="1"/>
  <c r="N39" i="8" s="1"/>
  <c r="N42" i="8" s="1"/>
  <c r="O42" i="8" s="1"/>
</calcChain>
</file>

<file path=xl/sharedStrings.xml><?xml version="1.0" encoding="utf-8"?>
<sst xmlns="http://schemas.openxmlformats.org/spreadsheetml/2006/main" count="135" uniqueCount="75">
  <si>
    <t>Vehículos de motor registrados en circulación</t>
  </si>
  <si>
    <t>Ent y mun registro : Chihuahua</t>
  </si>
  <si>
    <t>Tipo de servicio : Total</t>
  </si>
  <si>
    <t>Consulta de: Vehículos registrados   Por: Año de registro   Según: Clase de vehículo</t>
  </si>
  <si>
    <t>Total</t>
  </si>
  <si>
    <t>Automóviles</t>
  </si>
  <si>
    <t>Camiones y camionetas para carga</t>
  </si>
  <si>
    <t>FUENTE: INEGI. Estadísticas de vehículos de motor registrados en circulación.</t>
  </si>
  <si>
    <t>Año</t>
  </si>
  <si>
    <t>Proporción de Vehículos Chihuahua vs total nacional</t>
  </si>
  <si>
    <t>Proporción de vehículos Chih vs total nacional</t>
  </si>
  <si>
    <t>Ventas de Vehículos</t>
  </si>
  <si>
    <t>Venta Nacional híbridos/eléctricos EM</t>
  </si>
  <si>
    <t>Venta Chihuahua híbridos/eléctricos EM</t>
  </si>
  <si>
    <t>Venta Nacional híbridos/eléctricos LB</t>
  </si>
  <si>
    <t>Venta Chihuahua híbridos/eléctricos LB</t>
  </si>
  <si>
    <t>Total Chihuahua en circulación (Vehículos ligeros)</t>
  </si>
  <si>
    <t>Vehículos Chihuahua en circulación híbridos/eléctricos EM</t>
  </si>
  <si>
    <t>EM</t>
  </si>
  <si>
    <t>Escenario de mitigación, 20% de ventas son híbridos o eléctricos, lo cual representa 4% de los vehículos en circulación</t>
  </si>
  <si>
    <t>Vehiculos en circulación al 2030</t>
  </si>
  <si>
    <t>Proporcion HEV/EV:</t>
  </si>
  <si>
    <t>Vehículos Chihuahua en circulación híbridos</t>
  </si>
  <si>
    <t>Vehiculos combustión I. Chihuahua en circulación (Vehículos ligeros)</t>
  </si>
  <si>
    <t>FE vehículos híbridos</t>
  </si>
  <si>
    <t>Número de vehículos en el estado de Chihuahua</t>
  </si>
  <si>
    <t>Autos</t>
  </si>
  <si>
    <t>Camionetas y autobuses</t>
  </si>
  <si>
    <t>Camiones de carga</t>
  </si>
  <si>
    <t>Motocicletas</t>
  </si>
  <si>
    <t>Fuente: Instituto Nacional de Estadística y Geografía, INEGI. Vehículos de Motor Registrados en Circulación 1980-2017, información anual, cifras definitivas 2017. Descargado el 2/2/2019 del sitio https://datos.gob.mx/busca/dataset/vehiculos-de-motor-registrados-en-circulacion</t>
  </si>
  <si>
    <t>Sumar si la columna 4 = 08 (Chihuahua) los valores de las columnas 6 a 8 para autos, 9 a 11 para camionetas y autobuses, 12 a 14 para camiones de carga, y 15 a 18 para motocicletas</t>
  </si>
  <si>
    <t>Emisiones</t>
  </si>
  <si>
    <t>Vehículos</t>
  </si>
  <si>
    <t>1A3b</t>
  </si>
  <si>
    <t>Población a mitad del año en Chihuahua [1]</t>
  </si>
  <si>
    <t>No. de Vehículos</t>
  </si>
  <si>
    <t>Tasa de motorización</t>
  </si>
  <si>
    <r>
      <t>Emisiones 
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e)</t>
    </r>
  </si>
  <si>
    <t xml:space="preserve">Fuentes: </t>
  </si>
  <si>
    <t>[1] Consejo Nacional de Población. Indicadores Demográficos 1950 - 2015. Columna POM_MIT_AÑO. http://www.conapo.gob.mx/work/models/CONAPO/Datos_Abiertos/Proyecciones2018/ind_dem_proyecciones.csv consultado el 1/02/2019.</t>
  </si>
  <si>
    <t>ESTA HOJA SE COPIO DE: C:\Users\Luisa\Desktop\AKR\PECC Copy\00 Comentarios 20200623\01 Potencial de mitigacion\Autotransporte\05 Regresion Multiple Autotransporte PIB Poblacion C.xlsm</t>
  </si>
  <si>
    <t>Se estimó un factor de emisión por Número de vehículo para cada año en la celdas H30:</t>
  </si>
  <si>
    <r>
      <t>Factor de emision 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e/Vehic)</t>
    </r>
  </si>
  <si>
    <r>
      <t>FE ajustado (Gg CO</t>
    </r>
    <r>
      <rPr>
        <vertAlign val="sub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>e/Vehic)</t>
    </r>
  </si>
  <si>
    <t>N/A</t>
  </si>
  <si>
    <r>
      <t>FE ajustado
(Gg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e/Vehic)</t>
    </r>
  </si>
  <si>
    <r>
      <t>Emisiones 100% vehículos a combustión interna 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</si>
  <si>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Emisiones EM vehículos a combustión interna 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</si>
  <si>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Emisiones vehículos híbridos 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</si>
  <si>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Emisiones EM todos los vehículos
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</si>
  <si>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r>
      <t>Potencial de mitigación anual
(GgCO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e)</t>
    </r>
  </si>
  <si>
    <t>MtCO2e Chih</t>
  </si>
  <si>
    <t>MtCO2e Nacional</t>
  </si>
  <si>
    <t>Validada</t>
  </si>
  <si>
    <t>Escenario de Mitigación</t>
  </si>
  <si>
    <t>Escenario Base</t>
  </si>
  <si>
    <t>Venta Total Chihuahua [2] (Vehículos ligeros)</t>
  </si>
  <si>
    <t>Venta Total Nacional [1]
(Vehículos ligeros)</t>
  </si>
  <si>
    <t>[1]</t>
  </si>
  <si>
    <t>[2]</t>
  </si>
  <si>
    <t>C:\Users\Luisa\Desktop\AKR\PECC Copy\00 Comentarios 20200623\01 Potencial de mitigacion\Autotransporte\Escenarios Mitigacion NOM163 y EV.xlsx</t>
  </si>
  <si>
    <t>D6:D23</t>
  </si>
  <si>
    <t>Elaboración propia.</t>
  </si>
  <si>
    <t xml:space="preserve">Elaboración propia con datos de INEGI (2021) Registro administrativo de la industria automotriz de vehículos ligeros. </t>
  </si>
  <si>
    <t>https://www.inegi.org.mx/app/tabulados/pxwebv2/pxweb/es/RAIAVL/RAIAVL/RAIAVL_8_9.px/</t>
  </si>
  <si>
    <t>% de las ventas totales nacionales</t>
  </si>
  <si>
    <t>% de penetración:</t>
  </si>
  <si>
    <t>Total nacional en circulación (Vehículos ligeros)</t>
  </si>
  <si>
    <t>Coef x</t>
  </si>
  <si>
    <t>Constante</t>
  </si>
  <si>
    <t>Regresión Cuadrática % de autos vendidos en Chih</t>
  </si>
  <si>
    <r>
      <t>Coef x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</si>
  <si>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Coeficiente x</t>
    </r>
    <r>
      <rPr>
        <vertAlign val="superscript"/>
        <sz val="11"/>
        <color theme="1"/>
        <rFont val="Calibri"/>
        <family val="2"/>
        <scheme val="minor"/>
      </rPr>
      <t>2</t>
    </r>
  </si>
  <si>
    <t>Coeficiente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</si>
</sst>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.0000"/>
    <numFmt numFmtId="166" formatCode="0.000000"/>
    <numFmt numFmtId="167" formatCode="0.00000000"/>
    <numFmt numFmtId="168" formatCode="0.0"/>
    <numFmt numFmtId="169" formatCode="0.000000E+00"/>
    <numFmt numFmtId="170" formatCode="0.0000000E+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b/>
      <sz val="16"/>
      <color theme="1"/>
      <name val="Arial Narrow"/>
      <family val="2"/>
    </font>
    <font>
      <vertAlign val="subscript"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3" fontId="0" fillId="0" borderId="0" xfId="0" applyNumberFormat="1"/>
    <xf numFmtId="9" fontId="0" fillId="0" borderId="0" xfId="0" applyNumberFormat="1"/>
    <xf numFmtId="164" fontId="0" fillId="0" borderId="0" xfId="1" applyNumberFormat="1" applyFont="1" applyAlignment="1">
      <alignment wrapText="1"/>
    </xf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  <xf numFmtId="9" fontId="0" fillId="0" borderId="0" xfId="1" applyFont="1"/>
    <xf numFmtId="3" fontId="0" fillId="0" borderId="0" xfId="1" applyNumberFormat="1" applyFont="1"/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Fill="1" applyBorder="1"/>
    <xf numFmtId="0" fontId="0" fillId="3" borderId="0" xfId="0" applyFill="1"/>
    <xf numFmtId="0" fontId="0" fillId="3" borderId="0" xfId="0" applyFill="1" applyAlignment="1">
      <alignment horizontal="right"/>
    </xf>
    <xf numFmtId="3" fontId="0" fillId="3" borderId="0" xfId="0" applyNumberFormat="1" applyFill="1"/>
    <xf numFmtId="10" fontId="0" fillId="3" borderId="2" xfId="0" applyNumberFormat="1" applyFill="1" applyBorder="1"/>
    <xf numFmtId="0" fontId="3" fillId="0" borderId="0" xfId="0" applyFont="1" applyAlignment="1">
      <alignment horizontal="center" vertical="top" wrapText="1"/>
    </xf>
    <xf numFmtId="0" fontId="3" fillId="0" borderId="0" xfId="0" applyFont="1"/>
    <xf numFmtId="3" fontId="5" fillId="0" borderId="0" xfId="2" applyNumberFormat="1" applyFont="1" applyAlignment="1">
      <alignment horizontal="right" inden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left" vertical="center"/>
    </xf>
    <xf numFmtId="166" fontId="0" fillId="0" borderId="0" xfId="0" applyNumberFormat="1"/>
    <xf numFmtId="0" fontId="0" fillId="4" borderId="0" xfId="0" applyFill="1" applyAlignment="1">
      <alignment horizontal="center" vertical="top" wrapText="1"/>
    </xf>
    <xf numFmtId="3" fontId="0" fillId="4" borderId="0" xfId="0" applyNumberFormat="1" applyFill="1"/>
    <xf numFmtId="0" fontId="0" fillId="4" borderId="0" xfId="0" applyFill="1" applyAlignment="1">
      <alignment horizontal="center"/>
    </xf>
    <xf numFmtId="167" fontId="0" fillId="4" borderId="0" xfId="0" applyNumberFormat="1" applyFill="1"/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center"/>
    </xf>
    <xf numFmtId="167" fontId="0" fillId="3" borderId="0" xfId="0" applyNumberFormat="1" applyFill="1"/>
    <xf numFmtId="168" fontId="0" fillId="0" borderId="0" xfId="0" applyNumberFormat="1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wrapText="1"/>
    </xf>
    <xf numFmtId="3" fontId="0" fillId="0" borderId="3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0" fontId="0" fillId="0" borderId="4" xfId="0" applyBorder="1" applyAlignment="1">
      <alignment horizontal="center" vertical="top" wrapText="1"/>
    </xf>
    <xf numFmtId="9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3" fontId="0" fillId="0" borderId="4" xfId="0" applyNumberFormat="1" applyBorder="1" applyAlignment="1">
      <alignment wrapText="1"/>
    </xf>
    <xf numFmtId="3" fontId="0" fillId="0" borderId="5" xfId="0" applyNumberFormat="1" applyBorder="1" applyAlignment="1">
      <alignment wrapText="1"/>
    </xf>
    <xf numFmtId="3" fontId="0" fillId="2" borderId="0" xfId="0" applyNumberFormat="1" applyFill="1" applyAlignment="1">
      <alignment wrapText="1"/>
    </xf>
    <xf numFmtId="3" fontId="0" fillId="2" borderId="0" xfId="0" applyNumberFormat="1" applyFill="1"/>
    <xf numFmtId="9" fontId="0" fillId="5" borderId="0" xfId="0" applyNumberFormat="1" applyFill="1"/>
    <xf numFmtId="9" fontId="0" fillId="6" borderId="0" xfId="0" applyNumberFormat="1" applyFill="1"/>
    <xf numFmtId="0" fontId="10" fillId="0" borderId="0" xfId="3"/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3" fontId="0" fillId="2" borderId="1" xfId="0" applyNumberFormat="1" applyFill="1" applyBorder="1"/>
    <xf numFmtId="0" fontId="2" fillId="7" borderId="1" xfId="0" applyFont="1" applyFill="1" applyBorder="1" applyAlignment="1">
      <alignment horizontal="center" vertical="top" wrapText="1"/>
    </xf>
    <xf numFmtId="164" fontId="0" fillId="7" borderId="1" xfId="1" applyNumberFormat="1" applyFont="1" applyFill="1" applyBorder="1" applyAlignment="1">
      <alignment wrapText="1"/>
    </xf>
    <xf numFmtId="9" fontId="0" fillId="5" borderId="0" xfId="0" applyNumberFormat="1" applyFill="1" applyAlignment="1">
      <alignment horizontal="left" indent="1"/>
    </xf>
    <xf numFmtId="9" fontId="0" fillId="6" borderId="0" xfId="0" applyNumberFormat="1" applyFill="1" applyAlignment="1">
      <alignment horizontal="right"/>
    </xf>
    <xf numFmtId="9" fontId="0" fillId="6" borderId="0" xfId="0" applyNumberFormat="1" applyFill="1" applyAlignment="1">
      <alignment horizontal="left" indent="1"/>
    </xf>
    <xf numFmtId="164" fontId="0" fillId="7" borderId="1" xfId="0" applyNumberFormat="1" applyFill="1" applyBorder="1"/>
    <xf numFmtId="1" fontId="0" fillId="2" borderId="1" xfId="0" applyNumberFormat="1" applyFill="1" applyBorder="1"/>
    <xf numFmtId="3" fontId="0" fillId="7" borderId="1" xfId="0" applyNumberFormat="1" applyFill="1" applyBorder="1"/>
    <xf numFmtId="164" fontId="0" fillId="7" borderId="1" xfId="1" applyNumberFormat="1" applyFont="1" applyFill="1" applyBorder="1"/>
    <xf numFmtId="11" fontId="0" fillId="0" borderId="0" xfId="0" applyNumberFormat="1"/>
    <xf numFmtId="0" fontId="0" fillId="3" borderId="1" xfId="0" applyFill="1" applyBorder="1"/>
    <xf numFmtId="170" fontId="0" fillId="3" borderId="1" xfId="0" applyNumberFormat="1" applyFill="1" applyBorder="1"/>
    <xf numFmtId="9" fontId="0" fillId="8" borderId="0" xfId="0" applyNumberFormat="1" applyFill="1" applyAlignment="1">
      <alignment horizontal="left" indent="1"/>
    </xf>
    <xf numFmtId="9" fontId="0" fillId="8" borderId="0" xfId="0" applyNumberFormat="1" applyFill="1"/>
    <xf numFmtId="169" fontId="0" fillId="0" borderId="1" xfId="0" applyNumberFormat="1" applyBorder="1"/>
    <xf numFmtId="0" fontId="0" fillId="0" borderId="1" xfId="0" applyBorder="1" applyAlignment="1">
      <alignment horizontal="left" indent="2"/>
    </xf>
    <xf numFmtId="9" fontId="0" fillId="8" borderId="0" xfId="0" applyNumberFormat="1" applyFill="1" applyAlignment="1">
      <alignment horizontal="right"/>
    </xf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  <xf numFmtId="164" fontId="2" fillId="7" borderId="1" xfId="1" applyNumberFormat="1" applyFont="1" applyFill="1" applyBorder="1" applyAlignment="1">
      <alignment wrapText="1"/>
    </xf>
    <xf numFmtId="3" fontId="2" fillId="2" borderId="1" xfId="0" applyNumberFormat="1" applyFont="1" applyFill="1" applyBorder="1"/>
    <xf numFmtId="0" fontId="2" fillId="0" borderId="0" xfId="0" applyFont="1"/>
    <xf numFmtId="170" fontId="2" fillId="3" borderId="1" xfId="0" applyNumberFormat="1" applyFont="1" applyFill="1" applyBorder="1"/>
    <xf numFmtId="3" fontId="0" fillId="9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</cellXfs>
  <cellStyles count="4">
    <cellStyle name="Hipervínculo" xfId="3" builtinId="8"/>
    <cellStyle name="Normal" xfId="0" builtinId="0"/>
    <cellStyle name="Normal 2" xfId="2" xr:uid="{42D51EB3-7748-464A-8DB3-EF9511FFA68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Proyección Chihuahua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forward val="11"/>
            <c:dispRSqr val="0"/>
            <c:dispEq val="1"/>
            <c:trendlineLbl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'Datos Vehic en Circulacion'!$A$9:$A$28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xVal>
          <c:yVal>
            <c:numRef>
              <c:f>'Datos Vehic en Circulacion'!$C$9:$C$28</c:f>
              <c:numCache>
                <c:formatCode>#,##0</c:formatCode>
                <c:ptCount val="20"/>
                <c:pt idx="0">
                  <c:v>469932</c:v>
                </c:pt>
                <c:pt idx="1">
                  <c:v>617720</c:v>
                </c:pt>
                <c:pt idx="2">
                  <c:v>622990</c:v>
                </c:pt>
                <c:pt idx="3">
                  <c:v>619349</c:v>
                </c:pt>
                <c:pt idx="4">
                  <c:v>581940</c:v>
                </c:pt>
                <c:pt idx="5">
                  <c:v>630939</c:v>
                </c:pt>
                <c:pt idx="6">
                  <c:v>723373</c:v>
                </c:pt>
                <c:pt idx="7">
                  <c:v>724024</c:v>
                </c:pt>
                <c:pt idx="8">
                  <c:v>753590</c:v>
                </c:pt>
                <c:pt idx="9">
                  <c:v>787052</c:v>
                </c:pt>
                <c:pt idx="10">
                  <c:v>814024</c:v>
                </c:pt>
                <c:pt idx="11">
                  <c:v>805249</c:v>
                </c:pt>
                <c:pt idx="12">
                  <c:v>840569</c:v>
                </c:pt>
                <c:pt idx="13">
                  <c:v>915603</c:v>
                </c:pt>
                <c:pt idx="14">
                  <c:v>983916</c:v>
                </c:pt>
                <c:pt idx="15">
                  <c:v>1033163</c:v>
                </c:pt>
                <c:pt idx="16">
                  <c:v>1139419</c:v>
                </c:pt>
                <c:pt idx="17">
                  <c:v>1076600</c:v>
                </c:pt>
                <c:pt idx="18">
                  <c:v>1129300</c:v>
                </c:pt>
                <c:pt idx="19">
                  <c:v>1186328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824-4A08-A571-C6F4A8574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</c:valAx>
      <c:valAx>
        <c:axId val="4717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'Flota vehicular, pobl y FE Chih'!$D$2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'Flota vehicular, pobl y FE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Chih'!$D$3:$D$15</c:f>
              <c:numCache>
                <c:formatCode>#,##0</c:formatCode>
                <c:ptCount val="13"/>
                <c:pt idx="0">
                  <c:v>630939</c:v>
                </c:pt>
                <c:pt idx="1">
                  <c:v>723373</c:v>
                </c:pt>
                <c:pt idx="2">
                  <c:v>724024</c:v>
                </c:pt>
                <c:pt idx="3">
                  <c:v>753590</c:v>
                </c:pt>
                <c:pt idx="4">
                  <c:v>787052</c:v>
                </c:pt>
                <c:pt idx="5">
                  <c:v>814024</c:v>
                </c:pt>
                <c:pt idx="6">
                  <c:v>1015709</c:v>
                </c:pt>
                <c:pt idx="7">
                  <c:v>1061425</c:v>
                </c:pt>
                <c:pt idx="8">
                  <c:v>1143292</c:v>
                </c:pt>
                <c:pt idx="9">
                  <c:v>983916</c:v>
                </c:pt>
                <c:pt idx="10">
                  <c:v>1033163</c:v>
                </c:pt>
                <c:pt idx="11">
                  <c:v>1139419</c:v>
                </c:pt>
                <c:pt idx="12">
                  <c:v>1076600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56-469B-92E1-589E77ABFDE3}"/>
            </c:ext>
          </c:extLst>
        </c:ser>
        <c:ser>
          <c:idx val="1"/>
          <c:order val="1"/>
          <c:tx>
            <c:strRef>
              <c:f>'Flota vehicular, pobl y FE Chih'!$E$2</c:f>
              <c:strCache>
                <c:ptCount val="1"/>
                <c:pt idx="0">
                  <c:v>Camionetas y autobuses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'Flota vehicular, pobl y FE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Chih'!$E$3:$E$15</c:f>
              <c:numCache>
                <c:formatCode>#,##0</c:formatCode>
                <c:ptCount val="13"/>
                <c:pt idx="0">
                  <c:v>5407</c:v>
                </c:pt>
                <c:pt idx="1">
                  <c:v>5314</c:v>
                </c:pt>
                <c:pt idx="2">
                  <c:v>5172</c:v>
                </c:pt>
                <c:pt idx="3">
                  <c:v>5344</c:v>
                </c:pt>
                <c:pt idx="4">
                  <c:v>5635</c:v>
                </c:pt>
                <c:pt idx="5">
                  <c:v>6032</c:v>
                </c:pt>
                <c:pt idx="6">
                  <c:v>6626</c:v>
                </c:pt>
                <c:pt idx="7">
                  <c:v>6920</c:v>
                </c:pt>
                <c:pt idx="8">
                  <c:v>7132</c:v>
                </c:pt>
                <c:pt idx="9">
                  <c:v>6219</c:v>
                </c:pt>
                <c:pt idx="10">
                  <c:v>6613</c:v>
                </c:pt>
                <c:pt idx="11">
                  <c:v>7929</c:v>
                </c:pt>
                <c:pt idx="12">
                  <c:v>8459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E56-469B-92E1-589E77ABFDE3}"/>
            </c:ext>
          </c:extLst>
        </c:ser>
        <c:ser>
          <c:idx val="2"/>
          <c:order val="2"/>
          <c:tx>
            <c:strRef>
              <c:f>'Flota vehicular, pobl y FE Chih'!$F$2</c:f>
              <c:strCache>
                <c:ptCount val="1"/>
                <c:pt idx="0">
                  <c:v>Camiones de carga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'Flota vehicular, pobl y FE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Chih'!$F$3:$F$15</c:f>
              <c:numCache>
                <c:formatCode>#,##0</c:formatCode>
                <c:ptCount val="13"/>
                <c:pt idx="0">
                  <c:v>359941</c:v>
                </c:pt>
                <c:pt idx="1">
                  <c:v>371156</c:v>
                </c:pt>
                <c:pt idx="2">
                  <c:v>364044</c:v>
                </c:pt>
                <c:pt idx="3">
                  <c:v>370044</c:v>
                </c:pt>
                <c:pt idx="4">
                  <c:v>380791</c:v>
                </c:pt>
                <c:pt idx="5">
                  <c:v>386612</c:v>
                </c:pt>
                <c:pt idx="6">
                  <c:v>369518</c:v>
                </c:pt>
                <c:pt idx="7">
                  <c:v>373578</c:v>
                </c:pt>
                <c:pt idx="8">
                  <c:v>397017</c:v>
                </c:pt>
                <c:pt idx="9">
                  <c:v>417124</c:v>
                </c:pt>
                <c:pt idx="10">
                  <c:v>427445</c:v>
                </c:pt>
                <c:pt idx="11">
                  <c:v>461330</c:v>
                </c:pt>
                <c:pt idx="12">
                  <c:v>427997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E56-469B-92E1-589E77ABFDE3}"/>
            </c:ext>
          </c:extLst>
        </c:ser>
        <c:ser>
          <c:idx val="3"/>
          <c:order val="3"/>
          <c:tx>
            <c:strRef>
              <c:f>'Flota vehicular, pobl y FE Chih'!$G$2</c:f>
              <c:strCache>
                <c:ptCount val="1"/>
                <c:pt idx="0">
                  <c:v>Motocicletas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'Flota vehicular, pobl y FE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Chih'!$G$3:$G$15</c:f>
              <c:numCache>
                <c:formatCode>#,##0</c:formatCode>
                <c:ptCount val="13"/>
                <c:pt idx="0">
                  <c:v>5005</c:v>
                </c:pt>
                <c:pt idx="1">
                  <c:v>5543</c:v>
                </c:pt>
                <c:pt idx="2">
                  <c:v>6056</c:v>
                </c:pt>
                <c:pt idx="3">
                  <c:v>6656</c:v>
                </c:pt>
                <c:pt idx="4">
                  <c:v>7683</c:v>
                </c:pt>
                <c:pt idx="5">
                  <c:v>8236</c:v>
                </c:pt>
                <c:pt idx="6">
                  <c:v>8683</c:v>
                </c:pt>
                <c:pt idx="7">
                  <c:v>14823</c:v>
                </c:pt>
                <c:pt idx="8">
                  <c:v>17968</c:v>
                </c:pt>
                <c:pt idx="9">
                  <c:v>17342</c:v>
                </c:pt>
                <c:pt idx="10">
                  <c:v>19986</c:v>
                </c:pt>
                <c:pt idx="11">
                  <c:v>22060</c:v>
                </c:pt>
                <c:pt idx="12">
                  <c:v>22957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E56-469B-92E1-589E77ABFDE3}"/>
            </c:ext>
          </c:extLst>
        </c:ser>
        <c:ser>
          <c:idx val="4"/>
          <c:order val="4"/>
          <c:tx>
            <c:strRef>
              <c:f>'Flota vehicular, pobl y FE Chih'!$H$2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'Flota vehicular, pobl y FE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Chih'!$H$3:$H$15</c:f>
              <c:numCache>
                <c:formatCode>#,##0</c:formatCode>
                <c:ptCount val="13"/>
                <c:pt idx="0">
                  <c:v>1001292</c:v>
                </c:pt>
                <c:pt idx="1">
                  <c:v>1105386</c:v>
                </c:pt>
                <c:pt idx="2">
                  <c:v>1099296</c:v>
                </c:pt>
                <c:pt idx="3">
                  <c:v>1135634</c:v>
                </c:pt>
                <c:pt idx="4">
                  <c:v>1181161</c:v>
                </c:pt>
                <c:pt idx="5">
                  <c:v>1214904</c:v>
                </c:pt>
                <c:pt idx="6">
                  <c:v>1400536</c:v>
                </c:pt>
                <c:pt idx="7">
                  <c:v>1456746</c:v>
                </c:pt>
                <c:pt idx="8">
                  <c:v>1565409</c:v>
                </c:pt>
                <c:pt idx="9">
                  <c:v>1424601</c:v>
                </c:pt>
                <c:pt idx="10">
                  <c:v>1487207</c:v>
                </c:pt>
                <c:pt idx="11">
                  <c:v>1630738</c:v>
                </c:pt>
                <c:pt idx="12">
                  <c:v>1536013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E56-469B-92E1-589E77ABF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033208"/>
        <c:axId val="597033864"/>
      </c:scatterChart>
      <c:valAx>
        <c:axId val="597033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033864"/>
        <c:crosses val="autoZero"/>
        <c:crossBetween val="midCat"/>
      </c:valAx>
      <c:valAx>
        <c:axId val="59703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unidades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033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'Flota vehicular, pobl y FE Chih'!$C$20:$D$20</c:f>
              <c:strCache>
                <c:ptCount val="1"/>
                <c:pt idx="0">
                  <c:v>Emisiones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'Flota vehicular, pobl y FE Chih'!$E$23:$E$26</c:f>
              <c:numCache>
                <c:formatCode>#,##0</c:formatCode>
                <c:ptCount val="4"/>
                <c:pt idx="0">
                  <c:v>1424601</c:v>
                </c:pt>
                <c:pt idx="1">
                  <c:v>1487207</c:v>
                </c:pt>
                <c:pt idx="2">
                  <c:v>1630738</c:v>
                </c:pt>
                <c:pt idx="3">
                  <c:v>1536013</c:v>
                </c:pt>
              </c:numCache>
            </c:numRef>
          </c:xVal>
          <c:yVal>
            <c:numRef>
              <c:f>'Flota vehicular, pobl y FE Chih'!$D$23:$D$26</c:f>
              <c:numCache>
                <c:formatCode>#,##0</c:formatCode>
                <c:ptCount val="4"/>
                <c:pt idx="0">
                  <c:v>6367.0940000000001</c:v>
                </c:pt>
                <c:pt idx="1">
                  <c:v>6560.1370000000006</c:v>
                </c:pt>
                <c:pt idx="2">
                  <c:v>6833.2160000000003</c:v>
                </c:pt>
                <c:pt idx="3">
                  <c:v>6713.26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5E-4927-A1BD-90D61E85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437312"/>
        <c:axId val="536433704"/>
      </c:scatterChart>
      <c:valAx>
        <c:axId val="53643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6433704"/>
        <c:crosses val="autoZero"/>
        <c:crossBetween val="midCat"/>
      </c:valAx>
      <c:valAx>
        <c:axId val="53643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6437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'Flota vehicular, pobl y FE Chih'!$F$30</c:f>
              <c:strCache>
                <c:ptCount val="1"/>
                <c:pt idx="0">
                  <c:v>Tasa de motorización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616841644794401"/>
                  <c:y val="0.28662037037037036"/>
                </c:manualLayout>
              </c:layout>
              <c:numFmt formatCode="0.00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'Flota vehicular, pobl y FE Chih'!$C$31:$C$43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vehicular, pobl y FE Chih'!$F$31:$F$43</c:f>
              <c:numCache>
                <c:formatCode>#,##0</c:formatCode>
                <c:ptCount val="13"/>
                <c:pt idx="0">
                  <c:v>302.96287532916045</c:v>
                </c:pt>
                <c:pt idx="1">
                  <c:v>330.79532834710068</c:v>
                </c:pt>
                <c:pt idx="2">
                  <c:v>326.28715154702758</c:v>
                </c:pt>
                <c:pt idx="3">
                  <c:v>334.20806742819639</c:v>
                </c:pt>
                <c:pt idx="4">
                  <c:v>344.67140892445957</c:v>
                </c:pt>
                <c:pt idx="5">
                  <c:v>350.93743807559008</c:v>
                </c:pt>
                <c:pt idx="6">
                  <c:v>400.20436901637692</c:v>
                </c:pt>
                <c:pt idx="7">
                  <c:v>412.48848964946239</c:v>
                </c:pt>
                <c:pt idx="8">
                  <c:v>439.51125640985322</c:v>
                </c:pt>
                <c:pt idx="9">
                  <c:v>396.78677029276304</c:v>
                </c:pt>
                <c:pt idx="10">
                  <c:v>411.23041984735988</c:v>
                </c:pt>
                <c:pt idx="11">
                  <c:v>446.84903009138992</c:v>
                </c:pt>
                <c:pt idx="12">
                  <c:v>416.33160748718353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7B-4334-9B4A-B798E3984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269704"/>
        <c:axId val="714264456"/>
      </c:scatterChart>
      <c:valAx>
        <c:axId val="714269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4264456"/>
        <c:crosses val="autoZero"/>
        <c:crossBetween val="midCat"/>
      </c:valAx>
      <c:valAx>
        <c:axId val="714264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4269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de emision (Gg CO</a:t>
            </a:r>
            <a:r>
              <a:rPr lang="en-US" baseline="-25000"/>
              <a:t>2</a:t>
            </a:r>
            <a:r>
              <a:rPr lang="en-US"/>
              <a:t>e/Vehic)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4"/>
          <c:order val="0"/>
          <c:tx>
            <c:strRef>
              <c:f>'Flota vehicular, pobl y FE Chih'!$H$30</c:f>
              <c:strCache>
                <c:ptCount val="1"/>
                <c:pt idx="0">
                  <c:v>Factor de emision (Gg CO2e/Vehic)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1350056448423399"/>
                  <c:y val="0.1593401537396899"/>
                </c:manualLayout>
              </c:layout>
              <c:numFmt formatCode="0.00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'Flota vehicular, pobl y FE Chih'!$C$31:$C$56</c:f>
              <c:numCache>
                <c:formatCode>General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xVal>
          <c:yVal>
            <c:numRef>
              <c:f>'Flota vehicular, pobl y FE Chih'!$H$31:$H$56</c:f>
              <c:numCache>
                <c:formatCode>0.000000</c:formatCode>
                <c:ptCount val="26"/>
                <c:pt idx="0">
                  <c:v>5.4865829348481757E-3</c:v>
                </c:pt>
                <c:pt idx="1">
                  <c:v>5.1865029953337563E-3</c:v>
                </c:pt>
                <c:pt idx="2">
                  <c:v>5.2024939597706162E-3</c:v>
                </c:pt>
                <c:pt idx="3">
                  <c:v>5.1096200008101198E-3</c:v>
                </c:pt>
                <c:pt idx="4">
                  <c:v>5.0013252215405013E-3</c:v>
                </c:pt>
                <c:pt idx="5">
                  <c:v>4.9262980449484069E-3</c:v>
                </c:pt>
                <c:pt idx="6">
                  <c:v>4.5781992037334275E-3</c:v>
                </c:pt>
                <c:pt idx="7">
                  <c:v>4.4902926110660336E-3</c:v>
                </c:pt>
                <c:pt idx="8">
                  <c:v>4.3382532616076689E-3</c:v>
                </c:pt>
                <c:pt idx="9">
                  <c:v>4.5397148394532927E-3</c:v>
                </c:pt>
                <c:pt idx="10">
                  <c:v>4.4454309991816873E-3</c:v>
                </c:pt>
                <c:pt idx="11">
                  <c:v>4.2565987914674214E-3</c:v>
                </c:pt>
                <c:pt idx="12">
                  <c:v>4.3772610648477586E-3</c:v>
                </c:pt>
                <c:pt idx="13">
                  <c:v>4.1753831463373211E-3</c:v>
                </c:pt>
                <c:pt idx="14">
                  <c:v>4.1122910969414493E-3</c:v>
                </c:pt>
                <c:pt idx="15">
                  <c:v>4.0530436962373335E-3</c:v>
                </c:pt>
                <c:pt idx="16">
                  <c:v>3.9973214666960003E-3</c:v>
                </c:pt>
                <c:pt idx="17">
                  <c:v>3.9448532250988978E-3</c:v>
                </c:pt>
                <c:pt idx="18">
                  <c:v>3.8953866474978824E-3</c:v>
                </c:pt>
                <c:pt idx="19">
                  <c:v>3.8486878153751445E-3</c:v>
                </c:pt>
                <c:pt idx="20">
                  <c:v>3.8045789565891203E-3</c:v>
                </c:pt>
                <c:pt idx="21">
                  <c:v>3.7628670149581316E-3</c:v>
                </c:pt>
                <c:pt idx="22">
                  <c:v>3.7233876587586105E-3</c:v>
                </c:pt>
                <c:pt idx="23">
                  <c:v>3.6859922944034603E-3</c:v>
                </c:pt>
                <c:pt idx="24">
                  <c:v>3.6505364293541735E-3</c:v>
                </c:pt>
                <c:pt idx="25">
                  <c:v>3.6169089465532761E-3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097-4442-AED7-176C32CC2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847096"/>
        <c:axId val="487839552"/>
      </c:scatterChart>
      <c:valAx>
        <c:axId val="487847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39552"/>
        <c:crosses val="autoZero"/>
        <c:crossBetween val="midCat"/>
      </c:valAx>
      <c:valAx>
        <c:axId val="4878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7847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'Flota vehicular Chih'!$D$2</c:f>
              <c:strCache>
                <c:ptCount val="1"/>
                <c:pt idx="0">
                  <c:v>Autos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'Flota vehicular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Chih'!$D$3:$D$15</c:f>
              <c:numCache>
                <c:formatCode>#,##0</c:formatCode>
                <c:ptCount val="13"/>
                <c:pt idx="0">
                  <c:v>630939</c:v>
                </c:pt>
                <c:pt idx="1">
                  <c:v>723373</c:v>
                </c:pt>
                <c:pt idx="2">
                  <c:v>724024</c:v>
                </c:pt>
                <c:pt idx="3">
                  <c:v>753590</c:v>
                </c:pt>
                <c:pt idx="4">
                  <c:v>787052</c:v>
                </c:pt>
                <c:pt idx="5">
                  <c:v>814024</c:v>
                </c:pt>
                <c:pt idx="6">
                  <c:v>1015709</c:v>
                </c:pt>
                <c:pt idx="7">
                  <c:v>1061425</c:v>
                </c:pt>
                <c:pt idx="8">
                  <c:v>1143292</c:v>
                </c:pt>
                <c:pt idx="9">
                  <c:v>983916</c:v>
                </c:pt>
                <c:pt idx="10">
                  <c:v>1033163</c:v>
                </c:pt>
                <c:pt idx="11">
                  <c:v>1139419</c:v>
                </c:pt>
                <c:pt idx="12">
                  <c:v>1076600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0B-4872-A1AE-9D14DDDA4663}"/>
            </c:ext>
          </c:extLst>
        </c:ser>
        <c:ser>
          <c:idx val="1"/>
          <c:order val="1"/>
          <c:tx>
            <c:strRef>
              <c:f>'Flota vehicular Chih'!$E$2</c:f>
              <c:strCache>
                <c:ptCount val="1"/>
                <c:pt idx="0">
                  <c:v>Camionetas y autobuses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'Flota vehicular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Chih'!$E$3:$E$15</c:f>
              <c:numCache>
                <c:formatCode>#,##0</c:formatCode>
                <c:ptCount val="13"/>
                <c:pt idx="0">
                  <c:v>5407</c:v>
                </c:pt>
                <c:pt idx="1">
                  <c:v>5314</c:v>
                </c:pt>
                <c:pt idx="2">
                  <c:v>5172</c:v>
                </c:pt>
                <c:pt idx="3">
                  <c:v>5344</c:v>
                </c:pt>
                <c:pt idx="4">
                  <c:v>5635</c:v>
                </c:pt>
                <c:pt idx="5">
                  <c:v>6032</c:v>
                </c:pt>
                <c:pt idx="6">
                  <c:v>6626</c:v>
                </c:pt>
                <c:pt idx="7">
                  <c:v>6920</c:v>
                </c:pt>
                <c:pt idx="8">
                  <c:v>7132</c:v>
                </c:pt>
                <c:pt idx="9">
                  <c:v>6219</c:v>
                </c:pt>
                <c:pt idx="10">
                  <c:v>6613</c:v>
                </c:pt>
                <c:pt idx="11">
                  <c:v>7929</c:v>
                </c:pt>
                <c:pt idx="12">
                  <c:v>8459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D0B-4872-A1AE-9D14DDDA4663}"/>
            </c:ext>
          </c:extLst>
        </c:ser>
        <c:ser>
          <c:idx val="2"/>
          <c:order val="2"/>
          <c:tx>
            <c:strRef>
              <c:f>'Flota vehicular Chih'!$F$2</c:f>
              <c:strCache>
                <c:ptCount val="1"/>
                <c:pt idx="0">
                  <c:v>Camiones de carga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'Flota vehicular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Chih'!$F$3:$F$15</c:f>
              <c:numCache>
                <c:formatCode>#,##0</c:formatCode>
                <c:ptCount val="13"/>
                <c:pt idx="0">
                  <c:v>359941</c:v>
                </c:pt>
                <c:pt idx="1">
                  <c:v>371156</c:v>
                </c:pt>
                <c:pt idx="2">
                  <c:v>364044</c:v>
                </c:pt>
                <c:pt idx="3">
                  <c:v>370044</c:v>
                </c:pt>
                <c:pt idx="4">
                  <c:v>380791</c:v>
                </c:pt>
                <c:pt idx="5">
                  <c:v>386612</c:v>
                </c:pt>
                <c:pt idx="6">
                  <c:v>369518</c:v>
                </c:pt>
                <c:pt idx="7">
                  <c:v>373578</c:v>
                </c:pt>
                <c:pt idx="8">
                  <c:v>397017</c:v>
                </c:pt>
                <c:pt idx="9">
                  <c:v>417124</c:v>
                </c:pt>
                <c:pt idx="10">
                  <c:v>427445</c:v>
                </c:pt>
                <c:pt idx="11">
                  <c:v>461330</c:v>
                </c:pt>
                <c:pt idx="12">
                  <c:v>427997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0B-4872-A1AE-9D14DDDA4663}"/>
            </c:ext>
          </c:extLst>
        </c:ser>
        <c:ser>
          <c:idx val="3"/>
          <c:order val="3"/>
          <c:tx>
            <c:strRef>
              <c:f>'Flota vehicular Chih'!$G$2</c:f>
              <c:strCache>
                <c:ptCount val="1"/>
                <c:pt idx="0">
                  <c:v>Motocicletas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'Flota vehicular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Chih'!$G$3:$G$15</c:f>
              <c:numCache>
                <c:formatCode>#,##0</c:formatCode>
                <c:ptCount val="13"/>
                <c:pt idx="0">
                  <c:v>5005</c:v>
                </c:pt>
                <c:pt idx="1">
                  <c:v>5543</c:v>
                </c:pt>
                <c:pt idx="2">
                  <c:v>6056</c:v>
                </c:pt>
                <c:pt idx="3">
                  <c:v>6656</c:v>
                </c:pt>
                <c:pt idx="4">
                  <c:v>7683</c:v>
                </c:pt>
                <c:pt idx="5">
                  <c:v>8236</c:v>
                </c:pt>
                <c:pt idx="6">
                  <c:v>8683</c:v>
                </c:pt>
                <c:pt idx="7">
                  <c:v>14823</c:v>
                </c:pt>
                <c:pt idx="8">
                  <c:v>17968</c:v>
                </c:pt>
                <c:pt idx="9">
                  <c:v>17342</c:v>
                </c:pt>
                <c:pt idx="10">
                  <c:v>19986</c:v>
                </c:pt>
                <c:pt idx="11">
                  <c:v>22060</c:v>
                </c:pt>
                <c:pt idx="12">
                  <c:v>22957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D0B-4872-A1AE-9D14DDDA4663}"/>
            </c:ext>
          </c:extLst>
        </c:ser>
        <c:ser>
          <c:idx val="4"/>
          <c:order val="4"/>
          <c:tx>
            <c:strRef>
              <c:f>'Flota vehicular Chih'!$H$2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'Flota vehicular Chih'!$C$3:$C$15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Chih'!$H$3:$H$15</c:f>
              <c:numCache>
                <c:formatCode>#,##0</c:formatCode>
                <c:ptCount val="13"/>
                <c:pt idx="0">
                  <c:v>1001292</c:v>
                </c:pt>
                <c:pt idx="1">
                  <c:v>1105386</c:v>
                </c:pt>
                <c:pt idx="2">
                  <c:v>1099296</c:v>
                </c:pt>
                <c:pt idx="3">
                  <c:v>1135634</c:v>
                </c:pt>
                <c:pt idx="4">
                  <c:v>1181161</c:v>
                </c:pt>
                <c:pt idx="5">
                  <c:v>1214904</c:v>
                </c:pt>
                <c:pt idx="6">
                  <c:v>1400536</c:v>
                </c:pt>
                <c:pt idx="7">
                  <c:v>1456746</c:v>
                </c:pt>
                <c:pt idx="8">
                  <c:v>1565409</c:v>
                </c:pt>
                <c:pt idx="9">
                  <c:v>1424601</c:v>
                </c:pt>
                <c:pt idx="10">
                  <c:v>1487207</c:v>
                </c:pt>
                <c:pt idx="11">
                  <c:v>1630738</c:v>
                </c:pt>
                <c:pt idx="12">
                  <c:v>1536013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D0B-4872-A1AE-9D14DDDA4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033208"/>
        <c:axId val="597033864"/>
      </c:scatterChart>
      <c:valAx>
        <c:axId val="597033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033864"/>
        <c:crosses val="autoZero"/>
        <c:crossBetween val="midCat"/>
      </c:valAx>
      <c:valAx>
        <c:axId val="59703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unidades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97033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'Flota vehicular Chih'!$C$20:$D$20</c:f>
              <c:strCache>
                <c:ptCount val="1"/>
                <c:pt idx="0">
                  <c:v>Emisiones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'Flota vehicular Chih'!$E$23:$E$26</c:f>
              <c:numCache>
                <c:formatCode>#,##0</c:formatCode>
                <c:ptCount val="4"/>
                <c:pt idx="0">
                  <c:v>1424601</c:v>
                </c:pt>
                <c:pt idx="1">
                  <c:v>1487207</c:v>
                </c:pt>
                <c:pt idx="2">
                  <c:v>1630738</c:v>
                </c:pt>
                <c:pt idx="3">
                  <c:v>1536013</c:v>
                </c:pt>
              </c:numCache>
            </c:numRef>
          </c:xVal>
          <c:yVal>
            <c:numRef>
              <c:f>'Flota vehicular Chih'!$D$23:$D$26</c:f>
              <c:numCache>
                <c:formatCode>#,##0</c:formatCode>
                <c:ptCount val="4"/>
                <c:pt idx="0">
                  <c:v>6367.0940000000001</c:v>
                </c:pt>
                <c:pt idx="1">
                  <c:v>6560.1370000000006</c:v>
                </c:pt>
                <c:pt idx="2">
                  <c:v>6833.2160000000003</c:v>
                </c:pt>
                <c:pt idx="3">
                  <c:v>6713.26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B0-4E48-8427-FE35EAFA5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6437312"/>
        <c:axId val="536433704"/>
      </c:scatterChart>
      <c:valAx>
        <c:axId val="536437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6433704"/>
        <c:crosses val="autoZero"/>
        <c:crossBetween val="midCat"/>
      </c:valAx>
      <c:valAx>
        <c:axId val="536433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36437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'Flota vehicular Chih'!$F$30</c:f>
              <c:strCache>
                <c:ptCount val="1"/>
                <c:pt idx="0">
                  <c:v>Tasa de motorización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7616841644794401"/>
                  <c:y val="0.28662037037037036"/>
                </c:manualLayout>
              </c:layout>
              <c:numFmt formatCode="0.000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'Flota vehicular Chih'!$C$31:$C$43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xVal>
          <c:yVal>
            <c:numRef>
              <c:f>'Flota vehicular Chih'!$F$31:$F$43</c:f>
              <c:numCache>
                <c:formatCode>#,##0</c:formatCode>
                <c:ptCount val="13"/>
                <c:pt idx="0">
                  <c:v>190.90444505429502</c:v>
                </c:pt>
                <c:pt idx="1">
                  <c:v>216.47497711426348</c:v>
                </c:pt>
                <c:pt idx="2">
                  <c:v>214.90092623977992</c:v>
                </c:pt>
                <c:pt idx="3">
                  <c:v>221.77555227583406</c:v>
                </c:pt>
                <c:pt idx="4">
                  <c:v>229.66752351018511</c:v>
                </c:pt>
                <c:pt idx="5">
                  <c:v>235.13915263431855</c:v>
                </c:pt>
                <c:pt idx="6">
                  <c:v>230.10059573339672</c:v>
                </c:pt>
                <c:pt idx="7">
                  <c:v>238.01337862342439</c:v>
                </c:pt>
                <c:pt idx="8">
                  <c:v>257.06880751460534</c:v>
                </c:pt>
                <c:pt idx="9">
                  <c:v>274.04504972225504</c:v>
                </c:pt>
                <c:pt idx="10">
                  <c:v>285.68185481964372</c:v>
                </c:pt>
                <c:pt idx="11">
                  <c:v>312.21954416816277</c:v>
                </c:pt>
                <c:pt idx="12">
                  <c:v>291.80912441541955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94D-4EB9-8377-0EA4D7B04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4269704"/>
        <c:axId val="714264456"/>
      </c:scatterChart>
      <c:valAx>
        <c:axId val="714269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4264456"/>
        <c:crosses val="autoZero"/>
        <c:crossBetween val="midCat"/>
      </c:valAx>
      <c:valAx>
        <c:axId val="714264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4269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Proyección</a:t>
            </a:r>
            <a:r>
              <a:rPr lang="es-MX" baseline="0"/>
              <a:t> Tota Nacional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11"/>
            <c:dispRSqr val="0"/>
            <c:dispEq val="1"/>
            <c:trendlineLbl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'Datos Vehic en Circulacion'!$A$9:$A$28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xVal>
          <c:yVal>
            <c:numRef>
              <c:f>'Datos Vehic en Circulacion'!$B$9:$B$28</c:f>
              <c:numCache>
                <c:formatCode>#,##0</c:formatCode>
                <c:ptCount val="20"/>
                <c:pt idx="0">
                  <c:v>10176179</c:v>
                </c:pt>
                <c:pt idx="1">
                  <c:v>11351982</c:v>
                </c:pt>
                <c:pt idx="2">
                  <c:v>12254910</c:v>
                </c:pt>
                <c:pt idx="3">
                  <c:v>12742049</c:v>
                </c:pt>
                <c:pt idx="4">
                  <c:v>13388011</c:v>
                </c:pt>
                <c:pt idx="5">
                  <c:v>14300380</c:v>
                </c:pt>
                <c:pt idx="6">
                  <c:v>16411813</c:v>
                </c:pt>
                <c:pt idx="7">
                  <c:v>17696623</c:v>
                </c:pt>
                <c:pt idx="8">
                  <c:v>19420942</c:v>
                </c:pt>
                <c:pt idx="9">
                  <c:v>20519224</c:v>
                </c:pt>
                <c:pt idx="10">
                  <c:v>21152773</c:v>
                </c:pt>
                <c:pt idx="11">
                  <c:v>22374326</c:v>
                </c:pt>
                <c:pt idx="12">
                  <c:v>23569623</c:v>
                </c:pt>
                <c:pt idx="13">
                  <c:v>24819922</c:v>
                </c:pt>
                <c:pt idx="14">
                  <c:v>25543908</c:v>
                </c:pt>
                <c:pt idx="15">
                  <c:v>26907994</c:v>
                </c:pt>
                <c:pt idx="16">
                  <c:v>28664295</c:v>
                </c:pt>
                <c:pt idx="17">
                  <c:v>30958042</c:v>
                </c:pt>
                <c:pt idx="18">
                  <c:v>32306663</c:v>
                </c:pt>
                <c:pt idx="19">
                  <c:v>34710658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B4-4772-B2EF-43F987082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915552"/>
        <c:axId val="737920128"/>
      </c:scatterChart>
      <c:valAx>
        <c:axId val="73791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7920128"/>
        <c:crosses val="autoZero"/>
        <c:crossBetween val="midCat"/>
      </c:valAx>
      <c:valAx>
        <c:axId val="73792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7915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'Estimacion Ventas VE'!$L$7:$M$7</c:f>
          <c:strCache>
            <c:ptCount val="2"/>
            <c:pt idx="0">
              <c:v>% de penetración:</c:v>
            </c:pt>
            <c:pt idx="1">
              <c:v>60%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'Estimacion Ventas VE'!$N$8</c:f>
              <c:strCache>
                <c:ptCount val="1"/>
                <c:pt idx="0">
                  <c:v>Venta Chihuahua híbridos/eléctricos EM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forward val="10"/>
            <c:dispRSqr val="0"/>
            <c:dispEq val="1"/>
            <c:trendlineLbl>
              <c:layout>
                <c:manualLayout>
                  <c:x val="0.106338911611848"/>
                  <c:y val="-0.20776791440931236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'Estimacion Ventas VE'!$B$22:$B$39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'Estimacion Ventas VE'!$N$22:$N$39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81</c:v>
                </c:pt>
                <c:pt idx="4">
                  <c:v>92</c:v>
                </c:pt>
                <c:pt idx="5">
                  <c:v>199</c:v>
                </c:pt>
                <c:pt idx="6" formatCode="0">
                  <c:v>280</c:v>
                </c:pt>
                <c:pt idx="7">
                  <c:v>3284.7584415584124</c:v>
                </c:pt>
                <c:pt idx="8">
                  <c:v>7037.4233766234056</c:v>
                </c:pt>
                <c:pt idx="9">
                  <c:v>11257.994805194674</c:v>
                </c:pt>
                <c:pt idx="10">
                  <c:v>15946.472727272727</c:v>
                </c:pt>
                <c:pt idx="11">
                  <c:v>21102.857142856854</c:v>
                </c:pt>
                <c:pt idx="12">
                  <c:v>26727.148051947966</c:v>
                </c:pt>
                <c:pt idx="13">
                  <c:v>32819.345454544949</c:v>
                </c:pt>
                <c:pt idx="14">
                  <c:v>39379.44935064912</c:v>
                </c:pt>
                <c:pt idx="15">
                  <c:v>46407.459740259874</c:v>
                </c:pt>
                <c:pt idx="16">
                  <c:v>53903.376623376193</c:v>
                </c:pt>
                <c:pt idx="17">
                  <c:v>61867.200000000004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91-4C8C-95E8-226F914235CC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'Estimacion Ventas VE'!$L$93:$L$113</c:f>
              <c:numCache>
                <c:formatCode>General</c:formatCode>
                <c:ptCount val="21"/>
                <c:pt idx="0">
                  <c:v>2030</c:v>
                </c:pt>
                <c:pt idx="1">
                  <c:v>2031</c:v>
                </c:pt>
                <c:pt idx="2">
                  <c:v>2032</c:v>
                </c:pt>
                <c:pt idx="3">
                  <c:v>2033</c:v>
                </c:pt>
                <c:pt idx="4">
                  <c:v>2034</c:v>
                </c:pt>
                <c:pt idx="5">
                  <c:v>2035</c:v>
                </c:pt>
                <c:pt idx="6">
                  <c:v>2036</c:v>
                </c:pt>
                <c:pt idx="7">
                  <c:v>2037</c:v>
                </c:pt>
                <c:pt idx="8">
                  <c:v>2038</c:v>
                </c:pt>
                <c:pt idx="9">
                  <c:v>2039</c:v>
                </c:pt>
                <c:pt idx="10">
                  <c:v>2040</c:v>
                </c:pt>
                <c:pt idx="11">
                  <c:v>2041</c:v>
                </c:pt>
                <c:pt idx="12">
                  <c:v>2042</c:v>
                </c:pt>
                <c:pt idx="13">
                  <c:v>2043</c:v>
                </c:pt>
                <c:pt idx="14">
                  <c:v>2044</c:v>
                </c:pt>
                <c:pt idx="15">
                  <c:v>2045</c:v>
                </c:pt>
                <c:pt idx="16">
                  <c:v>2046</c:v>
                </c:pt>
                <c:pt idx="17">
                  <c:v>2047</c:v>
                </c:pt>
                <c:pt idx="18">
                  <c:v>2048</c:v>
                </c:pt>
                <c:pt idx="19">
                  <c:v>2049</c:v>
                </c:pt>
                <c:pt idx="20">
                  <c:v>2050</c:v>
                </c:pt>
              </c:numCache>
            </c:numRef>
          </c:xVal>
          <c:yVal>
            <c:numRef>
              <c:f>'Estimacion Ventas VE'!$M$93:$M$113</c:f>
              <c:numCache>
                <c:formatCode>#,##0</c:formatCode>
                <c:ptCount val="21"/>
                <c:pt idx="0">
                  <c:v>62778.640351295471</c:v>
                </c:pt>
                <c:pt idx="1">
                  <c:v>72004.70469212532</c:v>
                </c:pt>
                <c:pt idx="2">
                  <c:v>81851.984516620636</c:v>
                </c:pt>
                <c:pt idx="3">
                  <c:v>92320.479824542999</c:v>
                </c:pt>
                <c:pt idx="4">
                  <c:v>103410.19061613083</c:v>
                </c:pt>
                <c:pt idx="5">
                  <c:v>115121.11689138412</c:v>
                </c:pt>
                <c:pt idx="6">
                  <c:v>127453.25865054131</c:v>
                </c:pt>
                <c:pt idx="7">
                  <c:v>140406.61589288712</c:v>
                </c:pt>
                <c:pt idx="8">
                  <c:v>153981.18861865997</c:v>
                </c:pt>
                <c:pt idx="9">
                  <c:v>168176.9768280983</c:v>
                </c:pt>
                <c:pt idx="10">
                  <c:v>182993.98052096367</c:v>
                </c:pt>
                <c:pt idx="11">
                  <c:v>198432.19969797134</c:v>
                </c:pt>
                <c:pt idx="12">
                  <c:v>214491.63435816765</c:v>
                </c:pt>
                <c:pt idx="13">
                  <c:v>231172.284501791</c:v>
                </c:pt>
                <c:pt idx="14">
                  <c:v>248474.15012907982</c:v>
                </c:pt>
                <c:pt idx="15">
                  <c:v>266397.23123979568</c:v>
                </c:pt>
                <c:pt idx="16">
                  <c:v>284941.52783465385</c:v>
                </c:pt>
                <c:pt idx="17">
                  <c:v>304107.03991246223</c:v>
                </c:pt>
                <c:pt idx="18">
                  <c:v>323893.76747393608</c:v>
                </c:pt>
                <c:pt idx="19">
                  <c:v>344301.71051907539</c:v>
                </c:pt>
                <c:pt idx="20">
                  <c:v>365330.86904764175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91-4C8C-95E8-226F91423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  <c:minorUnit val="2.5"/>
      </c:valAx>
      <c:valAx>
        <c:axId val="471731936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  <c:majorUnit val="100000"/>
        <c:minorUnit val="5000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'Estimacion Ventas VE'!$F$7:$G$7</c:f>
          <c:strCache>
            <c:ptCount val="2"/>
            <c:pt idx="0">
              <c:v>% de penetración:</c:v>
            </c:pt>
            <c:pt idx="1">
              <c:v>20%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'Estimacion Ventas VE'!$H$8</c:f>
              <c:strCache>
                <c:ptCount val="1"/>
                <c:pt idx="0">
                  <c:v>Venta Chihuahua híbridos/eléctricos EM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forward val="10"/>
            <c:dispRSqr val="0"/>
            <c:dispEq val="1"/>
            <c:trendlineLbl>
              <c:layout>
                <c:manualLayout>
                  <c:x val="0.10921992572881717"/>
                  <c:y val="-0.35217115408234284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'Estimacion Ventas VE'!$B$22:$B$39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'Estimacion Ventas VE'!$H$22:$H$39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81</c:v>
                </c:pt>
                <c:pt idx="4">
                  <c:v>92</c:v>
                </c:pt>
                <c:pt idx="5">
                  <c:v>199</c:v>
                </c:pt>
                <c:pt idx="6" formatCode="0">
                  <c:v>280</c:v>
                </c:pt>
                <c:pt idx="7">
                  <c:v>1094.9194805194709</c:v>
                </c:pt>
                <c:pt idx="8">
                  <c:v>2345.8077922078023</c:v>
                </c:pt>
                <c:pt idx="9">
                  <c:v>3752.6649350648913</c:v>
                </c:pt>
                <c:pt idx="10">
                  <c:v>5315.4909090909105</c:v>
                </c:pt>
                <c:pt idx="11">
                  <c:v>7034.2857142856192</c:v>
                </c:pt>
                <c:pt idx="12">
                  <c:v>8909.0493506493222</c:v>
                </c:pt>
                <c:pt idx="13">
                  <c:v>10939.781818181649</c:v>
                </c:pt>
                <c:pt idx="14">
                  <c:v>13126.483116883042</c:v>
                </c:pt>
                <c:pt idx="15">
                  <c:v>15469.153246753292</c:v>
                </c:pt>
                <c:pt idx="16">
                  <c:v>17967.792207792067</c:v>
                </c:pt>
                <c:pt idx="17">
                  <c:v>20622.400000000001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6F-48D7-9322-F75E5947F05B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'Estimacion Ventas VE'!$C$93:$C$113</c:f>
              <c:numCache>
                <c:formatCode>General</c:formatCode>
                <c:ptCount val="21"/>
                <c:pt idx="0">
                  <c:v>2030</c:v>
                </c:pt>
                <c:pt idx="1">
                  <c:v>2031</c:v>
                </c:pt>
                <c:pt idx="2">
                  <c:v>2032</c:v>
                </c:pt>
                <c:pt idx="3">
                  <c:v>2033</c:v>
                </c:pt>
                <c:pt idx="4">
                  <c:v>2034</c:v>
                </c:pt>
                <c:pt idx="5">
                  <c:v>2035</c:v>
                </c:pt>
                <c:pt idx="6">
                  <c:v>2036</c:v>
                </c:pt>
                <c:pt idx="7">
                  <c:v>2037</c:v>
                </c:pt>
                <c:pt idx="8">
                  <c:v>2038</c:v>
                </c:pt>
                <c:pt idx="9">
                  <c:v>2039</c:v>
                </c:pt>
                <c:pt idx="10">
                  <c:v>2040</c:v>
                </c:pt>
                <c:pt idx="11">
                  <c:v>2041</c:v>
                </c:pt>
                <c:pt idx="12">
                  <c:v>2042</c:v>
                </c:pt>
                <c:pt idx="13">
                  <c:v>2043</c:v>
                </c:pt>
                <c:pt idx="14">
                  <c:v>2044</c:v>
                </c:pt>
                <c:pt idx="15">
                  <c:v>2045</c:v>
                </c:pt>
                <c:pt idx="16">
                  <c:v>2046</c:v>
                </c:pt>
                <c:pt idx="17">
                  <c:v>2047</c:v>
                </c:pt>
                <c:pt idx="18">
                  <c:v>2048</c:v>
                </c:pt>
                <c:pt idx="19">
                  <c:v>2049</c:v>
                </c:pt>
                <c:pt idx="20">
                  <c:v>2050</c:v>
                </c:pt>
              </c:numCache>
            </c:numRef>
          </c:xVal>
          <c:yVal>
            <c:numRef>
              <c:f>'Estimacion Ventas VE'!$D$93:$D$113</c:f>
              <c:numCache>
                <c:formatCode>#,##0</c:formatCode>
                <c:ptCount val="21"/>
                <c:pt idx="0">
                  <c:v>20897.517543852329</c:v>
                </c:pt>
                <c:pt idx="1">
                  <c:v>23959.262675106525</c:v>
                </c:pt>
                <c:pt idx="2">
                  <c:v>27226.912365555763</c:v>
                </c:pt>
                <c:pt idx="3">
                  <c:v>30700.466615080833</c:v>
                </c:pt>
                <c:pt idx="4">
                  <c:v>34379.925423920155</c:v>
                </c:pt>
                <c:pt idx="5">
                  <c:v>38265.288791894913</c:v>
                </c:pt>
                <c:pt idx="6">
                  <c:v>42356.556719005108</c:v>
                </c:pt>
                <c:pt idx="7">
                  <c:v>46653.729205429554</c:v>
                </c:pt>
                <c:pt idx="8">
                  <c:v>51156.806250989437</c:v>
                </c:pt>
                <c:pt idx="9">
                  <c:v>55865.787855684757</c:v>
                </c:pt>
                <c:pt idx="10">
                  <c:v>60780.674019694328</c:v>
                </c:pt>
                <c:pt idx="11">
                  <c:v>65901.464742720127</c:v>
                </c:pt>
                <c:pt idx="12">
                  <c:v>71228.160025060177</c:v>
                </c:pt>
                <c:pt idx="13">
                  <c:v>76760.759866654873</c:v>
                </c:pt>
                <c:pt idx="14">
                  <c:v>82499.264267265797</c:v>
                </c:pt>
                <c:pt idx="15">
                  <c:v>88443.673227190971</c:v>
                </c:pt>
                <c:pt idx="16">
                  <c:v>94593.986746370792</c:v>
                </c:pt>
                <c:pt idx="17">
                  <c:v>100950.20482456684</c:v>
                </c:pt>
                <c:pt idx="18">
                  <c:v>107512.32746207714</c:v>
                </c:pt>
                <c:pt idx="19">
                  <c:v>114280.35465878248</c:v>
                </c:pt>
                <c:pt idx="20">
                  <c:v>121254.28641456366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76F-48D7-9322-F75E5947F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  <c:minorUnit val="2.5"/>
      </c:valAx>
      <c:valAx>
        <c:axId val="471731936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  <c:majorUnit val="100000"/>
        <c:minorUnit val="5000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'Estimacion Ventas VE'!$I$7:$J$7</c:f>
          <c:strCache>
            <c:ptCount val="2"/>
            <c:pt idx="0">
              <c:v>% de penetración:</c:v>
            </c:pt>
            <c:pt idx="1">
              <c:v>6%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'Estimacion Ventas VE'!$K$8</c:f>
              <c:strCache>
                <c:ptCount val="1"/>
                <c:pt idx="0">
                  <c:v>Venta Chihuahua híbridos/eléctricos 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forward val="10"/>
            <c:dispRSqr val="0"/>
            <c:dispEq val="1"/>
            <c:trendlineLbl>
              <c:layout>
                <c:manualLayout>
                  <c:x val="0.106338911611848"/>
                  <c:y val="-0.38720301860014467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'Estimacion Ventas VE'!$B$22:$B$39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'Estimacion Ventas VE'!$K$22:$K$39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">
                  <c:v>81</c:v>
                </c:pt>
                <c:pt idx="4" formatCode="#,##0">
                  <c:v>92</c:v>
                </c:pt>
                <c:pt idx="5" formatCode="#,##0">
                  <c:v>199</c:v>
                </c:pt>
                <c:pt idx="6" formatCode="0">
                  <c:v>280</c:v>
                </c:pt>
                <c:pt idx="7" formatCode="#,##0">
                  <c:v>328.47584415584117</c:v>
                </c:pt>
                <c:pt idx="8" formatCode="#,##0">
                  <c:v>703.74233766234056</c:v>
                </c:pt>
                <c:pt idx="9" formatCode="#,##0">
                  <c:v>1125.7994805194674</c:v>
                </c:pt>
                <c:pt idx="10" formatCode="#,##0">
                  <c:v>1594.6472727272728</c:v>
                </c:pt>
                <c:pt idx="11" formatCode="#,##0">
                  <c:v>2110.2857142856851</c:v>
                </c:pt>
                <c:pt idx="12" formatCode="#,##0">
                  <c:v>2672.7148051947961</c:v>
                </c:pt>
                <c:pt idx="13" formatCode="#,##0">
                  <c:v>3281.9345454544941</c:v>
                </c:pt>
                <c:pt idx="14" formatCode="#,##0">
                  <c:v>3937.944935064912</c:v>
                </c:pt>
                <c:pt idx="15" formatCode="#,##0">
                  <c:v>4640.7459740259874</c:v>
                </c:pt>
                <c:pt idx="16" formatCode="#,##0">
                  <c:v>5390.3376623376189</c:v>
                </c:pt>
                <c:pt idx="17" formatCode="#,##0">
                  <c:v>6186.72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E86-4965-96CE-3DD96D8C8A7B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'Estimacion Ventas VE'!$H$93:$H$113</c:f>
              <c:numCache>
                <c:formatCode>General</c:formatCode>
                <c:ptCount val="21"/>
                <c:pt idx="0">
                  <c:v>2030</c:v>
                </c:pt>
                <c:pt idx="1">
                  <c:v>2031</c:v>
                </c:pt>
                <c:pt idx="2">
                  <c:v>2032</c:v>
                </c:pt>
                <c:pt idx="3">
                  <c:v>2033</c:v>
                </c:pt>
                <c:pt idx="4">
                  <c:v>2034</c:v>
                </c:pt>
                <c:pt idx="5">
                  <c:v>2035</c:v>
                </c:pt>
                <c:pt idx="6">
                  <c:v>2036</c:v>
                </c:pt>
                <c:pt idx="7">
                  <c:v>2037</c:v>
                </c:pt>
                <c:pt idx="8">
                  <c:v>2038</c:v>
                </c:pt>
                <c:pt idx="9">
                  <c:v>2039</c:v>
                </c:pt>
                <c:pt idx="10">
                  <c:v>2040</c:v>
                </c:pt>
                <c:pt idx="11">
                  <c:v>2041</c:v>
                </c:pt>
                <c:pt idx="12">
                  <c:v>2042</c:v>
                </c:pt>
                <c:pt idx="13">
                  <c:v>2043</c:v>
                </c:pt>
                <c:pt idx="14">
                  <c:v>2044</c:v>
                </c:pt>
                <c:pt idx="15">
                  <c:v>2045</c:v>
                </c:pt>
                <c:pt idx="16">
                  <c:v>2046</c:v>
                </c:pt>
                <c:pt idx="17">
                  <c:v>2047</c:v>
                </c:pt>
                <c:pt idx="18">
                  <c:v>2048</c:v>
                </c:pt>
                <c:pt idx="19">
                  <c:v>2049</c:v>
                </c:pt>
                <c:pt idx="20">
                  <c:v>2050</c:v>
                </c:pt>
              </c:numCache>
            </c:numRef>
          </c:xVal>
          <c:yVal>
            <c:numRef>
              <c:f>'Estimacion Ventas VE'!$I$93:$I$113</c:f>
              <c:numCache>
                <c:formatCode>#,##0</c:formatCode>
                <c:ptCount val="21"/>
                <c:pt idx="0">
                  <c:v>6239.1245613992214</c:v>
                </c:pt>
                <c:pt idx="1">
                  <c:v>7143.3579691797495</c:v>
                </c:pt>
                <c:pt idx="2">
                  <c:v>8108.1371126174927</c:v>
                </c:pt>
                <c:pt idx="3">
                  <c:v>9133.4619917571545</c:v>
                </c:pt>
                <c:pt idx="4">
                  <c:v>10219.332606524229</c:v>
                </c:pt>
                <c:pt idx="5">
                  <c:v>11365.74895696342</c:v>
                </c:pt>
                <c:pt idx="6">
                  <c:v>12572.711043059826</c:v>
                </c:pt>
                <c:pt idx="7">
                  <c:v>13840.218864828348</c:v>
                </c:pt>
                <c:pt idx="8">
                  <c:v>15168.272422239184</c:v>
                </c:pt>
                <c:pt idx="9">
                  <c:v>16556.871715322137</c:v>
                </c:pt>
                <c:pt idx="10">
                  <c:v>18006.016744077206</c:v>
                </c:pt>
                <c:pt idx="11">
                  <c:v>19515.70750848949</c:v>
                </c:pt>
                <c:pt idx="12">
                  <c:v>21085.944008558989</c:v>
                </c:pt>
                <c:pt idx="13">
                  <c:v>22716.726244300604</c:v>
                </c:pt>
                <c:pt idx="14">
                  <c:v>24408.054215699434</c:v>
                </c:pt>
                <c:pt idx="15">
                  <c:v>26159.92792275548</c:v>
                </c:pt>
                <c:pt idx="16">
                  <c:v>27972.347365483642</c:v>
                </c:pt>
                <c:pt idx="17">
                  <c:v>29845.312543869019</c:v>
                </c:pt>
                <c:pt idx="18">
                  <c:v>31778.823457911611</c:v>
                </c:pt>
                <c:pt idx="19">
                  <c:v>33772.880107626319</c:v>
                </c:pt>
                <c:pt idx="20">
                  <c:v>35827.482492998242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E86-4965-96CE-3DD96D8C8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  <c:minorUnit val="2.5"/>
      </c:valAx>
      <c:valAx>
        <c:axId val="471731936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  <c:majorUnit val="100000"/>
        <c:minorUnit val="50000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'Estimacion Ventas VE'!$E$8</c:f>
              <c:strCache>
                <c:ptCount val="1"/>
                <c:pt idx="0">
                  <c:v>Proporción de vehículos Chih vs total nacional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forward val="10"/>
            <c:dispRSqr val="0"/>
            <c:dispEq val="1"/>
            <c:trendlineLbl>
              <c:layout>
                <c:manualLayout>
                  <c:x val="-1.4163927434740493E-2"/>
                  <c:y val="0.41166091240328062"/>
                </c:manualLayout>
              </c:layout>
              <c:numFmt formatCode="0.000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'Estimacion Ventas VE'!$B$22:$B$39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'Estimacion Ventas VE'!$E$22:$E$39</c:f>
              <c:numCache>
                <c:formatCode>0.0%</c:formatCode>
                <c:ptCount val="18"/>
                <c:pt idx="0">
                  <c:v>2.7131775667591153E-2</c:v>
                </c:pt>
                <c:pt idx="1">
                  <c:v>2.4890827773942029E-2</c:v>
                </c:pt>
                <c:pt idx="2">
                  <c:v>2.7466620989867428E-2</c:v>
                </c:pt>
                <c:pt idx="3">
                  <c:v>3.0061630261983056E-2</c:v>
                </c:pt>
                <c:pt idx="4">
                  <c:v>3.085243018082285E-2</c:v>
                </c:pt>
                <c:pt idx="5">
                  <c:v>3.619128512220357E-2</c:v>
                </c:pt>
                <c:pt idx="6">
                  <c:v>4.2445384037381975E-2</c:v>
                </c:pt>
                <c:pt idx="7">
                  <c:v>4.1732563467499935E-2</c:v>
                </c:pt>
                <c:pt idx="8">
                  <c:v>4.3612890141518451E-2</c:v>
                </c:pt>
                <c:pt idx="9">
                  <c:v>4.5403544012922591E-2</c:v>
                </c:pt>
                <c:pt idx="10">
                  <c:v>4.7110790430062402E-2</c:v>
                </c:pt>
                <c:pt idx="11">
                  <c:v>4.874032435397848E-2</c:v>
                </c:pt>
                <c:pt idx="12">
                  <c:v>5.0297333822921106E-2</c:v>
                </c:pt>
                <c:pt idx="13">
                  <c:v>5.1786555127607936E-2</c:v>
                </c:pt>
                <c:pt idx="14">
                  <c:v>5.3212320933472959E-2</c:v>
                </c:pt>
                <c:pt idx="15">
                  <c:v>5.4578602379771399E-2</c:v>
                </c:pt>
                <c:pt idx="16">
                  <c:v>5.5889046017123641E-2</c:v>
                </c:pt>
                <c:pt idx="17">
                  <c:v>5.7147006307004367E-2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EB-4825-A051-3267C2E72DD9}"/>
            </c:ext>
          </c:extLst>
        </c:ser>
        <c:ser>
          <c:idx val="0"/>
          <c:order val="1"/>
          <c:tx>
            <c:strRef>
              <c:f>'Estimacion Ventas VE'!$F$8</c:f>
              <c:strCache>
                <c:ptCount val="1"/>
                <c:pt idx="0">
                  <c:v>% de las ventas totales nacionales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'Estimacion Ventas VE'!$B$19:$B$22</c:f>
              <c:numCache>
                <c:formatCode>General</c:formatCode>
                <c:ptCount val="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</c:numCache>
            </c:numRef>
          </c:xVal>
          <c:yVal>
            <c:numRef>
              <c:f>'Estimacion Ventas VE'!$E$19:$E$22</c:f>
              <c:numCache>
                <c:formatCode>0.0%</c:formatCode>
                <c:ptCount val="4"/>
                <c:pt idx="0">
                  <c:v>2.2026710937052437E-2</c:v>
                </c:pt>
                <c:pt idx="1">
                  <c:v>2.5108925667821698E-2</c:v>
                </c:pt>
                <c:pt idx="2">
                  <c:v>2.818200036030857E-2</c:v>
                </c:pt>
                <c:pt idx="3">
                  <c:v>2.7131775667591153E-2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57-417B-9514-645E41EDA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</c:valAx>
      <c:valAx>
        <c:axId val="4717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11"/>
            <c:dispRSqr val="0"/>
            <c:dispEq val="1"/>
            <c:trendlineLbl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'Estimacion Ventas VE'!$B$14:$B$39</c:f>
              <c:numCache>
                <c:formatCode>General</c:formatCode>
                <c:ptCount val="2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</c:numCache>
            </c:numRef>
          </c:xVal>
          <c:yVal>
            <c:numRef>
              <c:f>'Estimacion Ventas VE'!$C$14:$C$39</c:f>
              <c:numCache>
                <c:formatCode>#,##0</c:formatCode>
                <c:ptCount val="26"/>
                <c:pt idx="0">
                  <c:v>1131768</c:v>
                </c:pt>
                <c:pt idx="1">
                  <c:v>1139736</c:v>
                </c:pt>
                <c:pt idx="2">
                  <c:v>1099890</c:v>
                </c:pt>
                <c:pt idx="3">
                  <c:v>1025544</c:v>
                </c:pt>
                <c:pt idx="4">
                  <c:v>754925</c:v>
                </c:pt>
                <c:pt idx="5">
                  <c:v>820413</c:v>
                </c:pt>
                <c:pt idx="6">
                  <c:v>905893</c:v>
                </c:pt>
                <c:pt idx="7">
                  <c:v>988042</c:v>
                </c:pt>
                <c:pt idx="8">
                  <c:v>1065098</c:v>
                </c:pt>
                <c:pt idx="9">
                  <c:v>1136965</c:v>
                </c:pt>
                <c:pt idx="10">
                  <c:v>1354444</c:v>
                </c:pt>
                <c:pt idx="11">
                  <c:v>1607165</c:v>
                </c:pt>
                <c:pt idx="12">
                  <c:v>1534827</c:v>
                </c:pt>
                <c:pt idx="13">
                  <c:v>1426926</c:v>
                </c:pt>
                <c:pt idx="14">
                  <c:v>1317727</c:v>
                </c:pt>
                <c:pt idx="15">
                  <c:v>1443011.5579999983</c:v>
                </c:pt>
                <c:pt idx="16">
                  <c:v>1479143.3008999974</c:v>
                </c:pt>
                <c:pt idx="17">
                  <c:v>1515275.0437999964</c:v>
                </c:pt>
                <c:pt idx="18">
                  <c:v>1551406.7866999954</c:v>
                </c:pt>
                <c:pt idx="19">
                  <c:v>1587538.5295999944</c:v>
                </c:pt>
                <c:pt idx="20">
                  <c:v>1623670.2724999934</c:v>
                </c:pt>
                <c:pt idx="21">
                  <c:v>1659802.0154000074</c:v>
                </c:pt>
                <c:pt idx="22">
                  <c:v>1695933.7583000064</c:v>
                </c:pt>
                <c:pt idx="23">
                  <c:v>1732065.5012000054</c:v>
                </c:pt>
                <c:pt idx="24">
                  <c:v>1768197.2441000044</c:v>
                </c:pt>
                <c:pt idx="25">
                  <c:v>1804328.9870000035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B1-480C-9925-899E3EE5F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915552"/>
        <c:axId val="737920128"/>
      </c:scatterChart>
      <c:valAx>
        <c:axId val="737915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7920128"/>
        <c:crosses val="autoZero"/>
        <c:crossBetween val="midCat"/>
      </c:valAx>
      <c:valAx>
        <c:axId val="73792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37915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86222623811367"/>
          <c:y val="4.7660311958405546E-2"/>
          <c:w val="0.82576618906243282"/>
          <c:h val="0.702186698694655"/>
        </c:manualLayout>
      </c:layout>
      <c:scatterChart>
        <c:scatterStyle val="lineMarker"/>
        <c:varyColors val="0"/>
        <c:ser>
          <c:idx val="0"/>
          <c:order val="0"/>
          <c:tx>
            <c:strRef>
              <c:f>'Estimacion Ventas VE'!$I$75</c:f>
              <c:strCache>
                <c:ptCount val="1"/>
                <c:pt idx="0">
                  <c:v>Escenario Base 6%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'Estimacion Ventas VE'!$H$76:$H$113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'Estimacion Ventas VE'!$I$76:$I$113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81</c:v>
                </c:pt>
                <c:pt idx="4">
                  <c:v>92</c:v>
                </c:pt>
                <c:pt idx="5">
                  <c:v>199</c:v>
                </c:pt>
                <c:pt idx="6">
                  <c:v>280</c:v>
                </c:pt>
                <c:pt idx="7">
                  <c:v>328.47584415584117</c:v>
                </c:pt>
                <c:pt idx="8">
                  <c:v>703.74233766234056</c:v>
                </c:pt>
                <c:pt idx="9">
                  <c:v>1125.7994805194674</c:v>
                </c:pt>
                <c:pt idx="10">
                  <c:v>1594.6472727272728</c:v>
                </c:pt>
                <c:pt idx="11">
                  <c:v>2110.2857142856851</c:v>
                </c:pt>
                <c:pt idx="12">
                  <c:v>2672.7148051947961</c:v>
                </c:pt>
                <c:pt idx="13">
                  <c:v>3281.9345454544941</c:v>
                </c:pt>
                <c:pt idx="14">
                  <c:v>3937.944935064912</c:v>
                </c:pt>
                <c:pt idx="15">
                  <c:v>4640.7459740259874</c:v>
                </c:pt>
                <c:pt idx="16">
                  <c:v>5390.3376623376189</c:v>
                </c:pt>
                <c:pt idx="17">
                  <c:v>6239.1245613992214</c:v>
                </c:pt>
                <c:pt idx="18">
                  <c:v>7143.3579691797495</c:v>
                </c:pt>
                <c:pt idx="19">
                  <c:v>8108.1371126174927</c:v>
                </c:pt>
                <c:pt idx="20">
                  <c:v>9133.4619917571545</c:v>
                </c:pt>
                <c:pt idx="21">
                  <c:v>10219.332606524229</c:v>
                </c:pt>
                <c:pt idx="22">
                  <c:v>11365.74895696342</c:v>
                </c:pt>
                <c:pt idx="23">
                  <c:v>12572.711043059826</c:v>
                </c:pt>
                <c:pt idx="24">
                  <c:v>13840.218864828348</c:v>
                </c:pt>
                <c:pt idx="25">
                  <c:v>15168.272422239184</c:v>
                </c:pt>
                <c:pt idx="26">
                  <c:v>16556.871715322137</c:v>
                </c:pt>
                <c:pt idx="27">
                  <c:v>18006.016744077206</c:v>
                </c:pt>
                <c:pt idx="28">
                  <c:v>19515.70750848949</c:v>
                </c:pt>
                <c:pt idx="29">
                  <c:v>21085.944008558989</c:v>
                </c:pt>
                <c:pt idx="30">
                  <c:v>22716.726244300604</c:v>
                </c:pt>
                <c:pt idx="31">
                  <c:v>24408.054215699434</c:v>
                </c:pt>
                <c:pt idx="32">
                  <c:v>26159.92792275548</c:v>
                </c:pt>
                <c:pt idx="33">
                  <c:v>27972.347365483642</c:v>
                </c:pt>
                <c:pt idx="34">
                  <c:v>29845.312543869019</c:v>
                </c:pt>
                <c:pt idx="35">
                  <c:v>31778.823457911611</c:v>
                </c:pt>
                <c:pt idx="36">
                  <c:v>33772.880107626319</c:v>
                </c:pt>
                <c:pt idx="37">
                  <c:v>35827.482492998242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BC-4D2C-B5C5-7E799C482A9E}"/>
            </c:ext>
          </c:extLst>
        </c:ser>
        <c:ser>
          <c:idx val="1"/>
          <c:order val="1"/>
          <c:tx>
            <c:strRef>
              <c:f>'Estimacion Ventas VE'!$D$75</c:f>
              <c:strCache>
                <c:ptCount val="1"/>
                <c:pt idx="0">
                  <c:v>Escenario de Mitigación 20%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'Estimacion Ventas VE'!$C$76:$C$113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'Estimacion Ventas VE'!$D$76:$D$113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81</c:v>
                </c:pt>
                <c:pt idx="4">
                  <c:v>92</c:v>
                </c:pt>
                <c:pt idx="5">
                  <c:v>199</c:v>
                </c:pt>
                <c:pt idx="6">
                  <c:v>280</c:v>
                </c:pt>
                <c:pt idx="7">
                  <c:v>1094.9194805194709</c:v>
                </c:pt>
                <c:pt idx="8">
                  <c:v>2345.8077922078023</c:v>
                </c:pt>
                <c:pt idx="9">
                  <c:v>3752.6649350648913</c:v>
                </c:pt>
                <c:pt idx="10">
                  <c:v>5315.4909090909105</c:v>
                </c:pt>
                <c:pt idx="11">
                  <c:v>7034.2857142856192</c:v>
                </c:pt>
                <c:pt idx="12">
                  <c:v>8909.0493506493222</c:v>
                </c:pt>
                <c:pt idx="13">
                  <c:v>10939.781818181649</c:v>
                </c:pt>
                <c:pt idx="14">
                  <c:v>13126.483116883042</c:v>
                </c:pt>
                <c:pt idx="15">
                  <c:v>15469.153246753292</c:v>
                </c:pt>
                <c:pt idx="16">
                  <c:v>17967.792207792067</c:v>
                </c:pt>
                <c:pt idx="17">
                  <c:v>20897.517543852329</c:v>
                </c:pt>
                <c:pt idx="18">
                  <c:v>23959.262675106525</c:v>
                </c:pt>
                <c:pt idx="19">
                  <c:v>27226.912365555763</c:v>
                </c:pt>
                <c:pt idx="20">
                  <c:v>30700.466615080833</c:v>
                </c:pt>
                <c:pt idx="21">
                  <c:v>34379.925423920155</c:v>
                </c:pt>
                <c:pt idx="22">
                  <c:v>38265.288791894913</c:v>
                </c:pt>
                <c:pt idx="23">
                  <c:v>42356.556719005108</c:v>
                </c:pt>
                <c:pt idx="24">
                  <c:v>46653.729205429554</c:v>
                </c:pt>
                <c:pt idx="25">
                  <c:v>51156.806250989437</c:v>
                </c:pt>
                <c:pt idx="26">
                  <c:v>55865.787855684757</c:v>
                </c:pt>
                <c:pt idx="27">
                  <c:v>60780.674019694328</c:v>
                </c:pt>
                <c:pt idx="28">
                  <c:v>65901.464742720127</c:v>
                </c:pt>
                <c:pt idx="29">
                  <c:v>71228.160025060177</c:v>
                </c:pt>
                <c:pt idx="30">
                  <c:v>76760.759866654873</c:v>
                </c:pt>
                <c:pt idx="31">
                  <c:v>82499.264267265797</c:v>
                </c:pt>
                <c:pt idx="32">
                  <c:v>88443.673227190971</c:v>
                </c:pt>
                <c:pt idx="33">
                  <c:v>94593.986746370792</c:v>
                </c:pt>
                <c:pt idx="34">
                  <c:v>100950.20482456684</c:v>
                </c:pt>
                <c:pt idx="35">
                  <c:v>107512.32746207714</c:v>
                </c:pt>
                <c:pt idx="36">
                  <c:v>114280.35465878248</c:v>
                </c:pt>
                <c:pt idx="37">
                  <c:v>121254.28641456366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BC-4D2C-B5C5-7E799C482A9E}"/>
            </c:ext>
          </c:extLst>
        </c:ser>
        <c:ser>
          <c:idx val="2"/>
          <c:order val="2"/>
          <c:tx>
            <c:strRef>
              <c:f>'Estimacion Ventas VE'!$M$75</c:f>
              <c:strCache>
                <c:ptCount val="1"/>
                <c:pt idx="0">
                  <c:v>Escenario de Mitigación 60%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'Estimacion Ventas VE'!$L$76:$L$113</c:f>
              <c:numCache>
                <c:formatCode>General</c:formatCode>
                <c:ptCount val="3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</c:numCache>
            </c:numRef>
          </c:xVal>
          <c:yVal>
            <c:numRef>
              <c:f>'Estimacion Ventas VE'!$M$76:$M$113</c:f>
              <c:numCache>
                <c:formatCode>#,##0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81</c:v>
                </c:pt>
                <c:pt idx="4">
                  <c:v>92</c:v>
                </c:pt>
                <c:pt idx="5">
                  <c:v>199</c:v>
                </c:pt>
                <c:pt idx="6">
                  <c:v>280</c:v>
                </c:pt>
                <c:pt idx="7">
                  <c:v>3284.7584415584124</c:v>
                </c:pt>
                <c:pt idx="8">
                  <c:v>7037.4233766234056</c:v>
                </c:pt>
                <c:pt idx="9">
                  <c:v>11257.994805194674</c:v>
                </c:pt>
                <c:pt idx="10">
                  <c:v>15946.472727272727</c:v>
                </c:pt>
                <c:pt idx="11">
                  <c:v>21102.857142856854</c:v>
                </c:pt>
                <c:pt idx="12">
                  <c:v>26727.148051947966</c:v>
                </c:pt>
                <c:pt idx="13">
                  <c:v>32819.345454544949</c:v>
                </c:pt>
                <c:pt idx="14">
                  <c:v>39379.44935064912</c:v>
                </c:pt>
                <c:pt idx="15">
                  <c:v>46407.459740259874</c:v>
                </c:pt>
                <c:pt idx="16">
                  <c:v>53903.376623376193</c:v>
                </c:pt>
                <c:pt idx="17">
                  <c:v>62778.640351295471</c:v>
                </c:pt>
                <c:pt idx="18">
                  <c:v>72004.70469212532</c:v>
                </c:pt>
                <c:pt idx="19">
                  <c:v>81851.984516620636</c:v>
                </c:pt>
                <c:pt idx="20">
                  <c:v>92320.479824542999</c:v>
                </c:pt>
                <c:pt idx="21">
                  <c:v>103410.19061613083</c:v>
                </c:pt>
                <c:pt idx="22">
                  <c:v>115121.11689138412</c:v>
                </c:pt>
                <c:pt idx="23">
                  <c:v>127453.25865054131</c:v>
                </c:pt>
                <c:pt idx="24">
                  <c:v>140406.61589288712</c:v>
                </c:pt>
                <c:pt idx="25">
                  <c:v>153981.18861865997</c:v>
                </c:pt>
                <c:pt idx="26">
                  <c:v>168176.9768280983</c:v>
                </c:pt>
                <c:pt idx="27">
                  <c:v>182993.98052096367</c:v>
                </c:pt>
                <c:pt idx="28">
                  <c:v>198432.19969797134</c:v>
                </c:pt>
                <c:pt idx="29">
                  <c:v>214491.63435816765</c:v>
                </c:pt>
                <c:pt idx="30">
                  <c:v>231172.284501791</c:v>
                </c:pt>
                <c:pt idx="31">
                  <c:v>248474.15012907982</c:v>
                </c:pt>
                <c:pt idx="32">
                  <c:v>266397.23123979568</c:v>
                </c:pt>
                <c:pt idx="33">
                  <c:v>284941.52783465385</c:v>
                </c:pt>
                <c:pt idx="34">
                  <c:v>304107.03991246223</c:v>
                </c:pt>
                <c:pt idx="35">
                  <c:v>323893.76747393608</c:v>
                </c:pt>
                <c:pt idx="36">
                  <c:v>344301.71051907539</c:v>
                </c:pt>
                <c:pt idx="37">
                  <c:v>365330.86904764175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2BC-4D2C-B5C5-7E799C482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  <c:minorUnit val="2.5"/>
      </c:valAx>
      <c:valAx>
        <c:axId val="471731936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Venta de VE en Chihuahua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  <c:majorUnit val="100000"/>
        <c:min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612968460909597E-2"/>
          <c:y val="0.87564676877446357"/>
          <c:w val="0.89138694548427366"/>
          <c:h val="0.120776075001023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'Estimacion Ventas VE'!$E$8</c:f>
              <c:strCache>
                <c:ptCount val="1"/>
                <c:pt idx="0">
                  <c:v>Proporción de vehículos Chih vs total nacional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poly"/>
            <c:order val="2"/>
            <c:forward val="10"/>
            <c:dispRSqr val="0"/>
            <c:dispEq val="0"/>
          </c:trendline>
          <c:xVal>
            <c:numRef>
              <c:f>'Estimacion Ventas VE'!$B$22:$B$39</c:f>
              <c:numCache>
                <c:formatCode>General</c:formatCode>
                <c:ptCount val="1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</c:numCache>
            </c:numRef>
          </c:xVal>
          <c:yVal>
            <c:numRef>
              <c:f>'Estimacion Ventas VE'!$E$22:$E$39</c:f>
              <c:numCache>
                <c:formatCode>0.0%</c:formatCode>
                <c:ptCount val="18"/>
                <c:pt idx="0">
                  <c:v>2.7131775667591153E-2</c:v>
                </c:pt>
                <c:pt idx="1">
                  <c:v>2.4890827773942029E-2</c:v>
                </c:pt>
                <c:pt idx="2">
                  <c:v>2.7466620989867428E-2</c:v>
                </c:pt>
                <c:pt idx="3">
                  <c:v>3.0061630261983056E-2</c:v>
                </c:pt>
                <c:pt idx="4">
                  <c:v>3.085243018082285E-2</c:v>
                </c:pt>
                <c:pt idx="5">
                  <c:v>3.619128512220357E-2</c:v>
                </c:pt>
                <c:pt idx="6">
                  <c:v>4.2445384037381975E-2</c:v>
                </c:pt>
                <c:pt idx="7">
                  <c:v>4.1732563467499935E-2</c:v>
                </c:pt>
                <c:pt idx="8">
                  <c:v>4.3612890141518451E-2</c:v>
                </c:pt>
                <c:pt idx="9">
                  <c:v>4.5403544012922591E-2</c:v>
                </c:pt>
                <c:pt idx="10">
                  <c:v>4.7110790430062402E-2</c:v>
                </c:pt>
                <c:pt idx="11">
                  <c:v>4.874032435397848E-2</c:v>
                </c:pt>
                <c:pt idx="12">
                  <c:v>5.0297333822921106E-2</c:v>
                </c:pt>
                <c:pt idx="13">
                  <c:v>5.1786555127607936E-2</c:v>
                </c:pt>
                <c:pt idx="14">
                  <c:v>5.3212320933472959E-2</c:v>
                </c:pt>
                <c:pt idx="15">
                  <c:v>5.4578602379771399E-2</c:v>
                </c:pt>
                <c:pt idx="16">
                  <c:v>5.5889046017123641E-2</c:v>
                </c:pt>
                <c:pt idx="17">
                  <c:v>5.7147006307004367E-2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F4-4E88-8C53-308513790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1736512"/>
        <c:axId val="471731936"/>
      </c:scatterChart>
      <c:valAx>
        <c:axId val="471736512"/>
        <c:scaling>
          <c:orientation val="minMax"/>
          <c:max val="2050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1936"/>
        <c:crosses val="autoZero"/>
        <c:crossBetween val="midCat"/>
      </c:valAx>
      <c:valAx>
        <c:axId val="47173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Proporción</a:t>
                </a:r>
                <a:r>
                  <a:rPr lang="es-MX" baseline="0"/>
                  <a:t> de ventas de autos</a:t>
                </a:r>
                <a:endParaRPr lang="es-MX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%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1736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0</xdr:rowOff>
    </xdr:from>
    <xdr:to>
      <xdr:col>8</xdr:col>
      <xdr:colOff>750570</xdr:colOff>
      <xdr:row>23</xdr:row>
      <xdr:rowOff>41910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069B223-2089-4534-B9CA-B5BAE3050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8</xdr:col>
      <xdr:colOff>746760</xdr:colOff>
      <xdr:row>40</xdr:row>
      <xdr:rowOff>43815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E80A86B-0741-44A1-9CDB-23A521688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46</xdr:row>
      <xdr:rowOff>0</xdr:rowOff>
    </xdr:from>
    <xdr:to>
      <xdr:col>14</xdr:col>
      <xdr:colOff>756920</xdr:colOff>
      <xdr:row>61</xdr:row>
      <xdr:rowOff>73660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D7CA533-C1BE-4234-BE48-0133B4D7A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46</xdr:row>
      <xdr:rowOff>0</xdr:rowOff>
    </xdr:from>
    <xdr:to>
      <xdr:col>5</xdr:col>
      <xdr:colOff>756920</xdr:colOff>
      <xdr:row>61</xdr:row>
      <xdr:rowOff>73660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76567094-18FA-4946-A49C-1FA658ACA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46</xdr:row>
      <xdr:rowOff>0</xdr:rowOff>
    </xdr:from>
    <xdr:to>
      <xdr:col>10</xdr:col>
      <xdr:colOff>756920</xdr:colOff>
      <xdr:row>61</xdr:row>
      <xdr:rowOff>73660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DC07AFD-9A69-4CF1-975B-7BD5D314B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24</xdr:row>
      <xdr:rowOff>0</xdr:rowOff>
    </xdr:from>
    <xdr:to>
      <xdr:col>20</xdr:col>
      <xdr:colOff>259503</xdr:colOff>
      <xdr:row>39</xdr:row>
      <xdr:rowOff>73660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4F7CA87-3B83-43AB-B19C-7372BF895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8</xdr:row>
      <xdr:rowOff>0</xdr:rowOff>
    </xdr:from>
    <xdr:to>
      <xdr:col>20</xdr:col>
      <xdr:colOff>255693</xdr:colOff>
      <xdr:row>23</xdr:row>
      <xdr:rowOff>75565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9BE8614C-7B93-4811-885E-F070F131A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46</xdr:row>
      <xdr:rowOff>0</xdr:rowOff>
    </xdr:from>
    <xdr:to>
      <xdr:col>22</xdr:col>
      <xdr:colOff>225137</xdr:colOff>
      <xdr:row>59</xdr:row>
      <xdr:rowOff>34637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2EB9558-B3A5-4629-ACFB-E0C31BD9F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0</xdr:colOff>
      <xdr:row>24</xdr:row>
      <xdr:rowOff>0</xdr:rowOff>
    </xdr:from>
    <xdr:to>
      <xdr:col>30</xdr:col>
      <xdr:colOff>595680</xdr:colOff>
      <xdr:row>39</xdr:row>
      <xdr:rowOff>73660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2E4F862-991D-4353-B4BA-6C6113864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3</xdr:row>
      <xdr:rowOff>80010</xdr:rowOff>
    </xdr:from>
    <xdr:to>
      <xdr:col>17</xdr:col>
      <xdr:colOff>571500</xdr:colOff>
      <xdr:row>16</xdr:row>
      <xdr:rowOff>266700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61F406-EDEA-4003-B31E-B07AFB4AC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60960</xdr:colOff>
      <xdr:row>17</xdr:row>
      <xdr:rowOff>34290</xdr:rowOff>
    </xdr:from>
    <xdr:to>
      <xdr:col>16</xdr:col>
      <xdr:colOff>365760</xdr:colOff>
      <xdr:row>30</xdr:row>
      <xdr:rowOff>34290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41F9C8-1C5B-4DA3-B584-A674BD56A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68580</xdr:colOff>
      <xdr:row>33</xdr:row>
      <xdr:rowOff>57150</xdr:rowOff>
    </xdr:from>
    <xdr:to>
      <xdr:col>16</xdr:col>
      <xdr:colOff>373380</xdr:colOff>
      <xdr:row>48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C86B1E4-7743-4AF2-A97B-7D69DDDFC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533400</xdr:colOff>
      <xdr:row>29</xdr:row>
      <xdr:rowOff>295274</xdr:rowOff>
    </xdr:from>
    <xdr:to>
      <xdr:col>29</xdr:col>
      <xdr:colOff>171450</xdr:colOff>
      <xdr:row>50</xdr:row>
      <xdr:rowOff>38099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E7AEE76-7BF9-4216-B66D-54F231CC7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</xdr:colOff>
      <xdr:row>3</xdr:row>
      <xdr:rowOff>80010</xdr:rowOff>
    </xdr:from>
    <xdr:to>
      <xdr:col>17</xdr:col>
      <xdr:colOff>571500</xdr:colOff>
      <xdr:row>16</xdr:row>
      <xdr:rowOff>266700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305F29-A6E1-46BD-99F7-DCBB39563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60960</xdr:colOff>
      <xdr:row>17</xdr:row>
      <xdr:rowOff>34290</xdr:rowOff>
    </xdr:from>
    <xdr:to>
      <xdr:col>16</xdr:col>
      <xdr:colOff>365760</xdr:colOff>
      <xdr:row>30</xdr:row>
      <xdr:rowOff>34290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41B589-F5C0-4F01-A47C-AC0029D9C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68580</xdr:colOff>
      <xdr:row>33</xdr:row>
      <xdr:rowOff>57150</xdr:rowOff>
    </xdr:from>
    <xdr:to>
      <xdr:col>16</xdr:col>
      <xdr:colOff>373380</xdr:colOff>
      <xdr:row>48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FA7FB8-18CE-4324-8C90-0DDC6BA22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inegi.org.mx/app/tabulados/pxwebv2/pxweb/es/RAIAVL/RAIAVL/RAIAVL_8_9.px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09B1-8D56-44E2-A031-FCD1B8768EC9}">
  <dimension ref="A1:N61"/>
  <sheetViews>
    <sheetView showGridLines="0" workbookViewId="0">
      <pane ySplit="8" topLeftCell="A9" activePane="bottomLeft" state="frozen"/>
      <selection pane="bottomLeft" activeCell="H17" sqref="H17"/>
    </sheetView>
  </sheetViews>
  <sheetFormatPr baseColWidth="10" defaultRowHeight="15" x14ac:dyDescent="0.25"/>
  <cols>
    <col min="1" max="1" width="7.7109375" customWidth="1"/>
    <col min="2" max="2" width="12" customWidth="1"/>
    <col min="3" max="3" width="12.7109375" customWidth="1"/>
    <col min="4" max="4" width="21.140625" customWidth="1"/>
    <col min="5" max="5" width="15" style="46" customWidth="1"/>
    <col min="6" max="8" width="23.42578125" style="46" customWidth="1"/>
    <col min="9" max="9" width="17.42578125" style="46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7</v>
      </c>
    </row>
    <row r="5" spans="1:9" x14ac:dyDescent="0.25">
      <c r="A5" t="s">
        <v>3</v>
      </c>
    </row>
    <row r="7" spans="1:9" x14ac:dyDescent="0.25">
      <c r="F7" s="49"/>
      <c r="H7" s="49"/>
    </row>
    <row r="8" spans="1:9" ht="30" x14ac:dyDescent="0.25">
      <c r="A8" s="42" t="s">
        <v>8</v>
      </c>
      <c r="B8" s="42" t="s">
        <v>4</v>
      </c>
      <c r="C8" s="42" t="s">
        <v>5</v>
      </c>
      <c r="D8" s="48" t="s">
        <v>6</v>
      </c>
      <c r="E8" s="50"/>
      <c r="F8" s="50"/>
      <c r="G8" s="50"/>
      <c r="H8" s="50"/>
      <c r="I8" s="50"/>
    </row>
    <row r="9" spans="1:9" x14ac:dyDescent="0.25">
      <c r="A9" s="15">
        <v>1980</v>
      </c>
      <c r="B9" s="16">
        <v>272399</v>
      </c>
      <c r="C9" s="16">
        <v>191073</v>
      </c>
      <c r="D9" s="51">
        <v>67754</v>
      </c>
      <c r="E9" s="47"/>
      <c r="G9" s="47"/>
      <c r="I9" s="47"/>
    </row>
    <row r="10" spans="1:9" x14ac:dyDescent="0.25">
      <c r="A10" s="15">
        <v>1981</v>
      </c>
      <c r="B10" s="16">
        <v>307456</v>
      </c>
      <c r="C10" s="16">
        <v>211545</v>
      </c>
      <c r="D10" s="51">
        <v>81157</v>
      </c>
      <c r="E10" s="47"/>
      <c r="G10" s="47"/>
      <c r="I10" s="47"/>
    </row>
    <row r="11" spans="1:9" x14ac:dyDescent="0.25">
      <c r="A11" s="15">
        <v>1982</v>
      </c>
      <c r="B11" s="16">
        <v>347613</v>
      </c>
      <c r="C11" s="16">
        <v>242416</v>
      </c>
      <c r="D11" s="51">
        <v>89041</v>
      </c>
      <c r="E11" s="47"/>
      <c r="G11" s="47"/>
      <c r="I11" s="47"/>
    </row>
    <row r="12" spans="1:9" x14ac:dyDescent="0.25">
      <c r="A12" s="15">
        <v>1983</v>
      </c>
      <c r="B12" s="16">
        <v>404470</v>
      </c>
      <c r="C12" s="16">
        <v>276179</v>
      </c>
      <c r="D12" s="51">
        <v>110752</v>
      </c>
      <c r="E12" s="47"/>
      <c r="G12" s="47"/>
      <c r="I12" s="47"/>
    </row>
    <row r="13" spans="1:9" x14ac:dyDescent="0.25">
      <c r="A13" s="15">
        <v>1984</v>
      </c>
      <c r="B13" s="16">
        <v>438638</v>
      </c>
      <c r="C13" s="16">
        <v>292967</v>
      </c>
      <c r="D13" s="51">
        <v>127040</v>
      </c>
      <c r="E13" s="47"/>
      <c r="G13" s="47"/>
      <c r="I13" s="47"/>
    </row>
    <row r="14" spans="1:9" x14ac:dyDescent="0.25">
      <c r="A14" s="15">
        <v>1985</v>
      </c>
      <c r="B14" s="16">
        <v>462776</v>
      </c>
      <c r="C14" s="16">
        <v>307200</v>
      </c>
      <c r="D14" s="51">
        <v>135961</v>
      </c>
      <c r="E14" s="47"/>
      <c r="G14" s="47"/>
      <c r="I14" s="47"/>
    </row>
    <row r="15" spans="1:9" x14ac:dyDescent="0.25">
      <c r="A15" s="15">
        <v>1986</v>
      </c>
      <c r="B15" s="16">
        <v>470753</v>
      </c>
      <c r="C15" s="16">
        <v>309656</v>
      </c>
      <c r="D15" s="51">
        <v>141638</v>
      </c>
      <c r="E15" s="47"/>
      <c r="G15" s="47"/>
      <c r="I15" s="47"/>
    </row>
    <row r="16" spans="1:9" x14ac:dyDescent="0.25">
      <c r="A16" s="15">
        <v>1987</v>
      </c>
      <c r="B16" s="16">
        <v>475220</v>
      </c>
      <c r="C16" s="16">
        <v>311993</v>
      </c>
      <c r="D16" s="51">
        <v>144753</v>
      </c>
      <c r="E16" s="47"/>
      <c r="G16" s="47"/>
      <c r="I16" s="47"/>
    </row>
    <row r="17" spans="1:9" x14ac:dyDescent="0.25">
      <c r="A17" s="15">
        <v>1988</v>
      </c>
      <c r="B17" s="16">
        <v>484304</v>
      </c>
      <c r="C17" s="16">
        <v>316352</v>
      </c>
      <c r="D17" s="51">
        <v>149664</v>
      </c>
      <c r="E17" s="47"/>
      <c r="G17" s="47"/>
      <c r="I17" s="47"/>
    </row>
    <row r="18" spans="1:9" x14ac:dyDescent="0.25">
      <c r="A18" s="15">
        <v>1989</v>
      </c>
      <c r="B18" s="16">
        <v>502170</v>
      </c>
      <c r="C18" s="16">
        <v>326457</v>
      </c>
      <c r="D18" s="51">
        <v>157323</v>
      </c>
      <c r="E18" s="47"/>
      <c r="G18" s="47"/>
      <c r="I18" s="47"/>
    </row>
    <row r="19" spans="1:9" x14ac:dyDescent="0.25">
      <c r="A19" s="15">
        <v>1990</v>
      </c>
      <c r="B19" s="16">
        <v>555273</v>
      </c>
      <c r="C19" s="16">
        <v>349464</v>
      </c>
      <c r="D19" s="51">
        <v>187460</v>
      </c>
      <c r="E19" s="47"/>
      <c r="G19" s="47"/>
      <c r="I19" s="47"/>
    </row>
    <row r="20" spans="1:9" x14ac:dyDescent="0.25">
      <c r="A20" s="15">
        <v>1991</v>
      </c>
      <c r="B20" s="16">
        <v>641354</v>
      </c>
      <c r="C20" s="16">
        <v>351763</v>
      </c>
      <c r="D20" s="51">
        <v>274184</v>
      </c>
      <c r="E20" s="47"/>
      <c r="G20" s="47"/>
      <c r="I20" s="47"/>
    </row>
    <row r="21" spans="1:9" x14ac:dyDescent="0.25">
      <c r="A21" s="15">
        <v>1992</v>
      </c>
      <c r="B21" s="16">
        <v>647251</v>
      </c>
      <c r="C21" s="16">
        <v>353014</v>
      </c>
      <c r="D21" s="51">
        <v>278986</v>
      </c>
      <c r="E21" s="47"/>
      <c r="G21" s="47"/>
      <c r="I21" s="47"/>
    </row>
    <row r="22" spans="1:9" x14ac:dyDescent="0.25">
      <c r="A22" s="15">
        <v>1993</v>
      </c>
      <c r="B22" s="16">
        <v>518956</v>
      </c>
      <c r="C22" s="16">
        <v>304204</v>
      </c>
      <c r="D22" s="51">
        <v>212246</v>
      </c>
      <c r="E22" s="47"/>
      <c r="G22" s="47"/>
      <c r="I22" s="47"/>
    </row>
    <row r="23" spans="1:9" x14ac:dyDescent="0.25">
      <c r="A23" s="15">
        <v>1994</v>
      </c>
      <c r="B23" s="16">
        <v>608862</v>
      </c>
      <c r="C23" s="16">
        <v>354556</v>
      </c>
      <c r="D23" s="51">
        <v>237674</v>
      </c>
      <c r="E23" s="47"/>
      <c r="G23" s="47"/>
      <c r="I23" s="47"/>
    </row>
    <row r="24" spans="1:9" x14ac:dyDescent="0.25">
      <c r="A24" s="15">
        <v>1995</v>
      </c>
      <c r="B24" s="16">
        <v>650550</v>
      </c>
      <c r="C24" s="16">
        <v>393623</v>
      </c>
      <c r="D24" s="51">
        <v>253323</v>
      </c>
      <c r="E24" s="47"/>
      <c r="G24" s="47"/>
      <c r="I24" s="47"/>
    </row>
    <row r="25" spans="1:9" x14ac:dyDescent="0.25">
      <c r="A25" s="15">
        <v>1996</v>
      </c>
      <c r="B25" s="16">
        <v>696884</v>
      </c>
      <c r="C25" s="16">
        <v>432390</v>
      </c>
      <c r="D25" s="51">
        <v>260663</v>
      </c>
      <c r="E25" s="47"/>
      <c r="G25" s="47"/>
      <c r="I25" s="47"/>
    </row>
    <row r="26" spans="1:9" x14ac:dyDescent="0.25">
      <c r="A26" s="15">
        <v>1997</v>
      </c>
      <c r="B26" s="16">
        <v>751484</v>
      </c>
      <c r="C26" s="16">
        <v>476927</v>
      </c>
      <c r="D26" s="51">
        <v>270389</v>
      </c>
      <c r="E26" s="47"/>
      <c r="G26" s="47"/>
      <c r="I26" s="47"/>
    </row>
    <row r="27" spans="1:9" x14ac:dyDescent="0.25">
      <c r="A27" s="15">
        <v>1998</v>
      </c>
      <c r="B27" s="16">
        <v>824004</v>
      </c>
      <c r="C27" s="16">
        <v>532676</v>
      </c>
      <c r="D27" s="51">
        <v>285434</v>
      </c>
      <c r="E27" s="47"/>
      <c r="G27" s="47"/>
      <c r="I27" s="47"/>
    </row>
    <row r="28" spans="1:9" x14ac:dyDescent="0.25">
      <c r="A28" s="15">
        <v>1999</v>
      </c>
      <c r="B28" s="16">
        <v>750834</v>
      </c>
      <c r="C28" s="16">
        <v>479082</v>
      </c>
      <c r="D28" s="51">
        <v>263767</v>
      </c>
      <c r="E28" s="47"/>
      <c r="G28" s="47"/>
      <c r="I28" s="47"/>
    </row>
    <row r="29" spans="1:9" x14ac:dyDescent="0.25">
      <c r="A29" s="15">
        <v>2000</v>
      </c>
      <c r="B29" s="16">
        <v>811990</v>
      </c>
      <c r="C29" s="16">
        <v>469932</v>
      </c>
      <c r="D29" s="51">
        <v>332930</v>
      </c>
      <c r="E29" s="47"/>
      <c r="G29" s="47"/>
      <c r="I29" s="47"/>
    </row>
    <row r="30" spans="1:9" x14ac:dyDescent="0.25">
      <c r="A30" s="15">
        <v>2001</v>
      </c>
      <c r="B30" s="16">
        <v>959742</v>
      </c>
      <c r="C30" s="16">
        <v>617720</v>
      </c>
      <c r="D30" s="51">
        <v>333775</v>
      </c>
      <c r="E30" s="47"/>
      <c r="G30" s="47"/>
      <c r="I30" s="47"/>
    </row>
    <row r="31" spans="1:9" x14ac:dyDescent="0.25">
      <c r="A31" s="15">
        <v>2002</v>
      </c>
      <c r="B31" s="16">
        <v>992990</v>
      </c>
      <c r="C31" s="16">
        <v>622990</v>
      </c>
      <c r="D31" s="51">
        <v>360205</v>
      </c>
      <c r="E31" s="47"/>
      <c r="G31" s="47"/>
      <c r="I31" s="47"/>
    </row>
    <row r="32" spans="1:9" x14ac:dyDescent="0.25">
      <c r="A32" s="15">
        <v>2003</v>
      </c>
      <c r="B32" s="16">
        <v>985442</v>
      </c>
      <c r="C32" s="16">
        <v>619349</v>
      </c>
      <c r="D32" s="51">
        <v>356259</v>
      </c>
      <c r="E32" s="47"/>
      <c r="G32" s="47"/>
      <c r="I32" s="47"/>
    </row>
    <row r="33" spans="1:9" x14ac:dyDescent="0.25">
      <c r="A33" s="15">
        <v>2004</v>
      </c>
      <c r="B33" s="16">
        <v>934523</v>
      </c>
      <c r="C33" s="16">
        <v>581940</v>
      </c>
      <c r="D33" s="51">
        <v>342933</v>
      </c>
      <c r="E33" s="47"/>
      <c r="G33" s="47"/>
      <c r="I33" s="47"/>
    </row>
    <row r="34" spans="1:9" x14ac:dyDescent="0.25">
      <c r="A34" s="15">
        <v>2005</v>
      </c>
      <c r="B34" s="16">
        <v>1001292</v>
      </c>
      <c r="C34" s="16">
        <v>630939</v>
      </c>
      <c r="D34" s="51">
        <v>359941</v>
      </c>
      <c r="E34" s="47"/>
      <c r="F34" s="47"/>
      <c r="G34" s="47"/>
      <c r="I34" s="47"/>
    </row>
    <row r="35" spans="1:9" x14ac:dyDescent="0.25">
      <c r="A35" s="15">
        <v>2006</v>
      </c>
      <c r="B35" s="16">
        <v>1105386</v>
      </c>
      <c r="C35" s="16">
        <v>723373</v>
      </c>
      <c r="D35" s="51">
        <v>371156</v>
      </c>
      <c r="E35" s="47"/>
      <c r="F35" s="47"/>
      <c r="G35" s="47"/>
      <c r="I35" s="47"/>
    </row>
    <row r="36" spans="1:9" x14ac:dyDescent="0.25">
      <c r="A36" s="15">
        <v>2007</v>
      </c>
      <c r="B36" s="16">
        <v>1099296</v>
      </c>
      <c r="C36" s="16">
        <v>724024</v>
      </c>
      <c r="D36" s="51">
        <v>364044</v>
      </c>
      <c r="E36" s="47"/>
      <c r="F36" s="47"/>
      <c r="G36" s="47"/>
      <c r="I36" s="47"/>
    </row>
    <row r="37" spans="1:9" x14ac:dyDescent="0.25">
      <c r="A37" s="15">
        <v>2008</v>
      </c>
      <c r="B37" s="16">
        <v>1135634</v>
      </c>
      <c r="C37" s="16">
        <v>753590</v>
      </c>
      <c r="D37" s="51">
        <v>370044</v>
      </c>
      <c r="E37" s="47"/>
      <c r="F37" s="47"/>
      <c r="G37" s="47"/>
      <c r="I37" s="47"/>
    </row>
    <row r="38" spans="1:9" x14ac:dyDescent="0.25">
      <c r="A38" s="15">
        <v>2009</v>
      </c>
      <c r="B38" s="16">
        <v>1181161</v>
      </c>
      <c r="C38" s="16">
        <v>787052</v>
      </c>
      <c r="D38" s="51">
        <v>380791</v>
      </c>
      <c r="E38" s="47"/>
      <c r="F38" s="47"/>
      <c r="G38" s="47"/>
      <c r="I38" s="47"/>
    </row>
    <row r="39" spans="1:9" x14ac:dyDescent="0.25">
      <c r="A39" s="15">
        <v>2010</v>
      </c>
      <c r="B39" s="16">
        <v>1214904</v>
      </c>
      <c r="C39" s="16">
        <v>814024</v>
      </c>
      <c r="D39" s="51">
        <v>386612</v>
      </c>
      <c r="E39" s="47"/>
      <c r="F39" s="47"/>
      <c r="G39" s="47"/>
      <c r="I39" s="47"/>
    </row>
    <row r="40" spans="1:9" x14ac:dyDescent="0.25">
      <c r="A40" s="15">
        <v>2011</v>
      </c>
      <c r="B40" s="16">
        <v>1183578</v>
      </c>
      <c r="C40" s="16">
        <v>805249</v>
      </c>
      <c r="D40" s="51">
        <v>364019</v>
      </c>
      <c r="E40" s="47"/>
      <c r="F40" s="47"/>
      <c r="G40" s="47"/>
      <c r="I40" s="47"/>
    </row>
    <row r="41" spans="1:9" x14ac:dyDescent="0.25">
      <c r="A41" s="15">
        <v>2012</v>
      </c>
      <c r="B41" s="16">
        <v>1229700</v>
      </c>
      <c r="C41" s="16">
        <v>840569</v>
      </c>
      <c r="D41" s="51">
        <v>371240</v>
      </c>
      <c r="E41" s="47"/>
      <c r="F41" s="47"/>
      <c r="G41" s="47"/>
      <c r="I41" s="47"/>
    </row>
    <row r="42" spans="1:9" x14ac:dyDescent="0.25">
      <c r="A42" s="15">
        <v>2013</v>
      </c>
      <c r="B42" s="16">
        <v>1329906</v>
      </c>
      <c r="C42" s="16">
        <v>915603</v>
      </c>
      <c r="D42" s="51">
        <v>394450</v>
      </c>
      <c r="E42" s="47"/>
      <c r="F42" s="47"/>
      <c r="G42" s="47"/>
      <c r="I42" s="47"/>
    </row>
    <row r="43" spans="1:9" x14ac:dyDescent="0.25">
      <c r="A43" s="15">
        <v>2014</v>
      </c>
      <c r="B43" s="16">
        <v>1424601</v>
      </c>
      <c r="C43" s="16">
        <v>983916</v>
      </c>
      <c r="D43" s="51">
        <v>417124</v>
      </c>
      <c r="E43" s="47"/>
      <c r="F43" s="47"/>
      <c r="G43" s="47"/>
      <c r="I43" s="47"/>
    </row>
    <row r="44" spans="1:9" x14ac:dyDescent="0.25">
      <c r="A44" s="15">
        <v>2015</v>
      </c>
      <c r="B44" s="16">
        <v>1487207</v>
      </c>
      <c r="C44" s="16">
        <v>1033163</v>
      </c>
      <c r="D44" s="51">
        <v>427445</v>
      </c>
      <c r="E44" s="47"/>
      <c r="F44" s="47"/>
      <c r="G44" s="47"/>
      <c r="I44" s="47"/>
    </row>
    <row r="45" spans="1:9" x14ac:dyDescent="0.25">
      <c r="A45" s="15">
        <v>2016</v>
      </c>
      <c r="B45" s="16">
        <v>1630738</v>
      </c>
      <c r="C45" s="16">
        <v>1139419</v>
      </c>
      <c r="D45" s="51">
        <v>461330</v>
      </c>
      <c r="E45" s="47"/>
      <c r="F45" s="47"/>
      <c r="G45" s="47"/>
      <c r="I45" s="47"/>
    </row>
    <row r="46" spans="1:9" x14ac:dyDescent="0.25">
      <c r="A46" s="15">
        <v>2017</v>
      </c>
      <c r="B46" s="16">
        <v>1536013</v>
      </c>
      <c r="C46" s="16">
        <v>1076600</v>
      </c>
      <c r="D46" s="51">
        <v>427997</v>
      </c>
      <c r="E46" s="47"/>
      <c r="F46" s="47"/>
      <c r="G46" s="47"/>
      <c r="I46" s="47"/>
    </row>
    <row r="47" spans="1:9" x14ac:dyDescent="0.25">
      <c r="A47" s="15">
        <v>2018</v>
      </c>
      <c r="B47" s="16">
        <v>1599601</v>
      </c>
      <c r="C47" s="16">
        <v>1129300</v>
      </c>
      <c r="D47" s="51">
        <v>435620</v>
      </c>
      <c r="E47" s="47"/>
      <c r="F47" s="47"/>
      <c r="G47" s="47"/>
      <c r="I47" s="47"/>
    </row>
    <row r="48" spans="1:9" x14ac:dyDescent="0.25">
      <c r="A48" s="43">
        <v>2019</v>
      </c>
      <c r="B48" s="44">
        <v>1672105</v>
      </c>
      <c r="C48" s="44">
        <v>1186328</v>
      </c>
      <c r="D48" s="52">
        <v>446972</v>
      </c>
      <c r="E48" s="47"/>
      <c r="F48" s="47"/>
      <c r="G48" s="47"/>
      <c r="I48" s="47"/>
    </row>
    <row r="49" spans="1:14" s="46" customFormat="1" x14ac:dyDescent="0.25">
      <c r="A49" s="45"/>
      <c r="G49" s="47"/>
      <c r="I49" s="47"/>
      <c r="N49" s="47"/>
    </row>
    <row r="50" spans="1:14" s="46" customFormat="1" x14ac:dyDescent="0.25">
      <c r="A50" s="45"/>
      <c r="G50" s="47"/>
      <c r="I50" s="47"/>
      <c r="N50" s="47"/>
    </row>
    <row r="51" spans="1:14" s="46" customFormat="1" x14ac:dyDescent="0.25">
      <c r="A51" s="45"/>
      <c r="G51" s="47"/>
      <c r="I51" s="47"/>
    </row>
    <row r="52" spans="1:14" s="46" customFormat="1" x14ac:dyDescent="0.25">
      <c r="A52" s="45"/>
      <c r="G52" s="47"/>
      <c r="I52" s="47"/>
    </row>
    <row r="53" spans="1:14" s="46" customFormat="1" x14ac:dyDescent="0.25">
      <c r="A53" s="45"/>
      <c r="G53" s="47"/>
      <c r="I53" s="47"/>
    </row>
    <row r="54" spans="1:14" s="46" customFormat="1" x14ac:dyDescent="0.25">
      <c r="A54" s="45"/>
      <c r="G54" s="47"/>
      <c r="I54" s="47"/>
    </row>
    <row r="55" spans="1:14" s="46" customFormat="1" x14ac:dyDescent="0.25">
      <c r="A55" s="45"/>
      <c r="G55" s="47"/>
      <c r="I55" s="47"/>
    </row>
    <row r="56" spans="1:14" s="46" customFormat="1" x14ac:dyDescent="0.25">
      <c r="A56" s="45"/>
      <c r="G56" s="47"/>
      <c r="I56" s="47"/>
    </row>
    <row r="57" spans="1:14" s="46" customFormat="1" x14ac:dyDescent="0.25">
      <c r="A57" s="45"/>
      <c r="G57" s="47"/>
      <c r="I57" s="47"/>
    </row>
    <row r="58" spans="1:14" s="46" customFormat="1" x14ac:dyDescent="0.25">
      <c r="A58" s="45"/>
      <c r="G58" s="47"/>
      <c r="I58" s="47"/>
    </row>
    <row r="59" spans="1:14" s="46" customFormat="1" x14ac:dyDescent="0.25">
      <c r="A59" s="45"/>
      <c r="G59" s="47"/>
      <c r="I59" s="47"/>
    </row>
    <row r="60" spans="1:14" s="46" customFormat="1" x14ac:dyDescent="0.25"/>
    <row r="61" spans="1:14" s="46" customFormat="1" x14ac:dyDescent="0.25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720E-9063-4DDE-ABFF-E1DB0196A73F}">
  <dimension ref="A1:N59"/>
  <sheetViews>
    <sheetView topLeftCell="A13" workbookViewId="0">
      <selection activeCell="C29" sqref="C29"/>
    </sheetView>
  </sheetViews>
  <sheetFormatPr baseColWidth="10" defaultRowHeight="15" x14ac:dyDescent="0.25"/>
  <cols>
    <col min="1" max="1" width="5" bestFit="1" customWidth="1"/>
    <col min="2" max="2" width="12" customWidth="1"/>
    <col min="3" max="3" width="13.140625" customWidth="1"/>
    <col min="4" max="4" width="29.5703125" bestFit="1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</row>
    <row r="4" spans="1:9" x14ac:dyDescent="0.25">
      <c r="A4" t="s">
        <v>7</v>
      </c>
    </row>
    <row r="5" spans="1:9" x14ac:dyDescent="0.25">
      <c r="A5" t="s">
        <v>3</v>
      </c>
    </row>
    <row r="7" spans="1:9" x14ac:dyDescent="0.25">
      <c r="F7" s="4"/>
      <c r="H7" s="4"/>
    </row>
    <row r="8" spans="1:9" ht="30" x14ac:dyDescent="0.25">
      <c r="A8" s="1"/>
      <c r="B8" s="1" t="s">
        <v>4</v>
      </c>
      <c r="C8" s="1" t="s">
        <v>5</v>
      </c>
      <c r="D8" s="1" t="s">
        <v>6</v>
      </c>
      <c r="E8" s="1"/>
      <c r="F8" s="1"/>
      <c r="G8" s="1"/>
      <c r="H8" s="1"/>
      <c r="I8" s="1"/>
    </row>
    <row r="9" spans="1:9" x14ac:dyDescent="0.25">
      <c r="A9" s="1">
        <v>1980</v>
      </c>
      <c r="B9" s="2">
        <v>5758330</v>
      </c>
      <c r="C9" s="2">
        <v>3950042</v>
      </c>
      <c r="D9" s="2">
        <v>1470816</v>
      </c>
      <c r="E9" s="3"/>
      <c r="G9" s="3"/>
      <c r="I9" s="3"/>
    </row>
    <row r="10" spans="1:9" x14ac:dyDescent="0.25">
      <c r="A10" s="1">
        <v>1981</v>
      </c>
      <c r="B10" s="2">
        <v>6339836</v>
      </c>
      <c r="C10" s="2">
        <v>4341363</v>
      </c>
      <c r="D10" s="2">
        <v>1636899</v>
      </c>
      <c r="E10" s="3"/>
      <c r="G10" s="3"/>
      <c r="I10" s="3"/>
    </row>
    <row r="11" spans="1:9" x14ac:dyDescent="0.25">
      <c r="A11" s="1">
        <v>1982</v>
      </c>
      <c r="B11" s="2">
        <v>6695164</v>
      </c>
      <c r="C11" s="2">
        <v>4616897</v>
      </c>
      <c r="D11" s="2">
        <v>1751799</v>
      </c>
      <c r="E11" s="3"/>
      <c r="G11" s="3"/>
      <c r="I11" s="3"/>
    </row>
    <row r="12" spans="1:9" x14ac:dyDescent="0.25">
      <c r="A12" s="1">
        <v>1983</v>
      </c>
      <c r="B12" s="2">
        <v>6941252</v>
      </c>
      <c r="C12" s="2">
        <v>4726236</v>
      </c>
      <c r="D12" s="2">
        <v>1893206</v>
      </c>
      <c r="E12" s="3"/>
      <c r="G12" s="3"/>
      <c r="I12" s="3"/>
    </row>
    <row r="13" spans="1:9" x14ac:dyDescent="0.25">
      <c r="A13" s="1">
        <v>1984</v>
      </c>
      <c r="B13" s="2">
        <v>7305066</v>
      </c>
      <c r="C13" s="2">
        <v>4970526</v>
      </c>
      <c r="D13" s="2">
        <v>2009875</v>
      </c>
      <c r="E13" s="3"/>
      <c r="G13" s="3"/>
      <c r="I13" s="3"/>
    </row>
    <row r="14" spans="1:9" x14ac:dyDescent="0.25">
      <c r="A14" s="1">
        <v>1985</v>
      </c>
      <c r="B14" s="2">
        <v>7725623</v>
      </c>
      <c r="C14" s="2">
        <v>5281842</v>
      </c>
      <c r="D14" s="2">
        <v>2114395</v>
      </c>
      <c r="E14" s="3"/>
      <c r="G14" s="3"/>
      <c r="I14" s="3"/>
    </row>
    <row r="15" spans="1:9" x14ac:dyDescent="0.25">
      <c r="A15" s="1">
        <v>1986</v>
      </c>
      <c r="B15" s="2">
        <v>7732012</v>
      </c>
      <c r="C15" s="2">
        <v>5202922</v>
      </c>
      <c r="D15" s="2">
        <v>2213025</v>
      </c>
      <c r="E15" s="3"/>
      <c r="G15" s="3"/>
      <c r="I15" s="3"/>
    </row>
    <row r="16" spans="1:9" x14ac:dyDescent="0.25">
      <c r="A16" s="1">
        <v>1987</v>
      </c>
      <c r="B16" s="2">
        <v>7933729</v>
      </c>
      <c r="C16" s="2">
        <v>5336228</v>
      </c>
      <c r="D16" s="2">
        <v>2292078</v>
      </c>
      <c r="E16" s="3"/>
      <c r="G16" s="3"/>
      <c r="I16" s="3"/>
    </row>
    <row r="17" spans="1:9" x14ac:dyDescent="0.25">
      <c r="A17" s="1">
        <v>1988</v>
      </c>
      <c r="B17" s="2">
        <v>8324887</v>
      </c>
      <c r="C17" s="2">
        <v>5597735</v>
      </c>
      <c r="D17" s="2">
        <v>2424025</v>
      </c>
      <c r="E17" s="3"/>
      <c r="G17" s="3"/>
      <c r="I17" s="3"/>
    </row>
    <row r="18" spans="1:9" x14ac:dyDescent="0.25">
      <c r="A18" s="1">
        <v>1989</v>
      </c>
      <c r="B18" s="2">
        <v>9009048</v>
      </c>
      <c r="C18" s="2">
        <v>6003532</v>
      </c>
      <c r="D18" s="2">
        <v>2691551</v>
      </c>
      <c r="E18" s="3"/>
      <c r="G18" s="3"/>
      <c r="I18" s="3"/>
    </row>
    <row r="19" spans="1:9" x14ac:dyDescent="0.25">
      <c r="A19" s="1">
        <v>1990</v>
      </c>
      <c r="B19" s="2">
        <v>9862108</v>
      </c>
      <c r="C19" s="2">
        <v>6555550</v>
      </c>
      <c r="D19" s="2">
        <v>2964736</v>
      </c>
      <c r="E19" s="3"/>
      <c r="G19" s="3"/>
      <c r="I19" s="3"/>
    </row>
    <row r="20" spans="1:9" x14ac:dyDescent="0.25">
      <c r="A20" s="1">
        <v>1991</v>
      </c>
      <c r="B20" s="2">
        <v>10602143</v>
      </c>
      <c r="C20" s="2">
        <v>6950708</v>
      </c>
      <c r="D20" s="2">
        <v>3293414</v>
      </c>
      <c r="E20" s="3"/>
      <c r="G20" s="3"/>
      <c r="I20" s="3"/>
    </row>
    <row r="21" spans="1:9" x14ac:dyDescent="0.25">
      <c r="A21" s="1">
        <v>1992</v>
      </c>
      <c r="B21" s="2">
        <v>11260184</v>
      </c>
      <c r="C21" s="2">
        <v>7399178</v>
      </c>
      <c r="D21" s="2">
        <v>3492416</v>
      </c>
      <c r="E21" s="3"/>
      <c r="G21" s="3"/>
      <c r="I21" s="3"/>
    </row>
    <row r="22" spans="1:9" x14ac:dyDescent="0.25">
      <c r="A22" s="1">
        <v>1993</v>
      </c>
      <c r="B22" s="2">
        <v>11593078</v>
      </c>
      <c r="C22" s="2">
        <v>7715951</v>
      </c>
      <c r="D22" s="2">
        <v>3592977</v>
      </c>
      <c r="E22" s="3"/>
      <c r="G22" s="3"/>
      <c r="I22" s="3"/>
    </row>
    <row r="23" spans="1:9" x14ac:dyDescent="0.25">
      <c r="A23" s="1">
        <v>1994</v>
      </c>
      <c r="B23" s="2">
        <v>11161089</v>
      </c>
      <c r="C23" s="2">
        <v>7217732</v>
      </c>
      <c r="D23" s="2">
        <v>3613808</v>
      </c>
      <c r="E23" s="3"/>
      <c r="G23" s="3"/>
      <c r="I23" s="3"/>
    </row>
    <row r="24" spans="1:9" x14ac:dyDescent="0.25">
      <c r="A24" s="1">
        <v>1995</v>
      </c>
      <c r="B24" s="2">
        <v>11317646</v>
      </c>
      <c r="C24" s="2">
        <v>7469504</v>
      </c>
      <c r="D24" s="2">
        <v>3598685</v>
      </c>
      <c r="E24" s="3"/>
      <c r="G24" s="3"/>
      <c r="I24" s="3"/>
    </row>
    <row r="25" spans="1:9" x14ac:dyDescent="0.25">
      <c r="A25" s="1">
        <v>1996</v>
      </c>
      <c r="B25" s="2">
        <v>11750028</v>
      </c>
      <c r="C25" s="2">
        <v>7830864</v>
      </c>
      <c r="D25" s="2">
        <v>3645672</v>
      </c>
      <c r="E25" s="3"/>
      <c r="G25" s="3"/>
      <c r="I25" s="3"/>
    </row>
    <row r="26" spans="1:9" x14ac:dyDescent="0.25">
      <c r="A26" s="1">
        <v>1997</v>
      </c>
      <c r="B26" s="2">
        <v>12585187</v>
      </c>
      <c r="C26" s="2">
        <v>8402995</v>
      </c>
      <c r="D26" s="2">
        <v>3878581</v>
      </c>
      <c r="E26" s="3"/>
      <c r="G26" s="3"/>
      <c r="I26" s="3"/>
    </row>
    <row r="27" spans="1:9" x14ac:dyDescent="0.25">
      <c r="A27" s="1">
        <v>1998</v>
      </c>
      <c r="B27" s="2">
        <v>13562820</v>
      </c>
      <c r="C27" s="2">
        <v>9086209</v>
      </c>
      <c r="D27" s="2">
        <v>4078068</v>
      </c>
      <c r="E27" s="3"/>
      <c r="G27" s="3"/>
      <c r="I27" s="3"/>
    </row>
    <row r="28" spans="1:9" x14ac:dyDescent="0.25">
      <c r="A28" s="1">
        <v>1999</v>
      </c>
      <c r="B28" s="2">
        <v>14385864</v>
      </c>
      <c r="C28" s="2">
        <v>9582796</v>
      </c>
      <c r="D28" s="2">
        <v>4340112</v>
      </c>
      <c r="E28" s="3"/>
      <c r="G28" s="3"/>
      <c r="I28" s="3"/>
    </row>
    <row r="29" spans="1:9" x14ac:dyDescent="0.25">
      <c r="A29" s="1">
        <v>2000</v>
      </c>
      <c r="B29" s="2">
        <v>15611916</v>
      </c>
      <c r="C29" s="2">
        <v>10176179</v>
      </c>
      <c r="D29" s="2">
        <v>4939417</v>
      </c>
      <c r="E29" s="3"/>
      <c r="G29" s="3"/>
      <c r="I29" s="3"/>
    </row>
    <row r="30" spans="1:9" x14ac:dyDescent="0.25">
      <c r="A30" s="1">
        <v>2001</v>
      </c>
      <c r="B30" s="2">
        <v>17300530</v>
      </c>
      <c r="C30" s="2">
        <v>11351982</v>
      </c>
      <c r="D30" s="2">
        <v>5394206</v>
      </c>
      <c r="E30" s="3"/>
      <c r="G30" s="3"/>
      <c r="I30" s="3"/>
    </row>
    <row r="31" spans="1:9" x14ac:dyDescent="0.25">
      <c r="A31" s="1">
        <v>2002</v>
      </c>
      <c r="B31" s="2">
        <v>18784594</v>
      </c>
      <c r="C31" s="2">
        <v>12254910</v>
      </c>
      <c r="D31" s="2">
        <v>5860797</v>
      </c>
      <c r="E31" s="3"/>
      <c r="G31" s="3"/>
      <c r="I31" s="3"/>
    </row>
    <row r="32" spans="1:9" x14ac:dyDescent="0.25">
      <c r="A32" s="1">
        <v>2003</v>
      </c>
      <c r="B32" s="2">
        <v>19806960</v>
      </c>
      <c r="C32" s="2">
        <v>12742049</v>
      </c>
      <c r="D32" s="2">
        <v>6317293</v>
      </c>
      <c r="E32" s="3"/>
      <c r="G32" s="3"/>
      <c r="I32" s="3"/>
    </row>
    <row r="33" spans="1:9" x14ac:dyDescent="0.25">
      <c r="A33" s="1">
        <v>2004</v>
      </c>
      <c r="B33" s="2">
        <v>20878438</v>
      </c>
      <c r="C33" s="2">
        <v>13388011</v>
      </c>
      <c r="D33" s="2">
        <v>6707535</v>
      </c>
      <c r="E33" s="3"/>
      <c r="G33" s="3"/>
      <c r="I33" s="3"/>
    </row>
    <row r="34" spans="1:9" x14ac:dyDescent="0.25">
      <c r="A34" s="1">
        <v>2005</v>
      </c>
      <c r="B34" s="2">
        <v>22138478</v>
      </c>
      <c r="C34" s="2">
        <v>14300380</v>
      </c>
      <c r="D34" s="2">
        <v>6980738</v>
      </c>
      <c r="E34" s="3"/>
      <c r="G34" s="3"/>
      <c r="I34" s="3"/>
    </row>
    <row r="35" spans="1:9" x14ac:dyDescent="0.25">
      <c r="A35" s="1">
        <v>2006</v>
      </c>
      <c r="B35" s="2">
        <v>24907229</v>
      </c>
      <c r="C35" s="2">
        <v>16411813</v>
      </c>
      <c r="D35" s="2">
        <v>7462918</v>
      </c>
      <c r="E35" s="3"/>
      <c r="G35" s="3"/>
      <c r="I35" s="3"/>
    </row>
    <row r="36" spans="1:9" x14ac:dyDescent="0.25">
      <c r="A36" s="1">
        <v>2007</v>
      </c>
      <c r="B36" s="2">
        <v>26747197</v>
      </c>
      <c r="C36" s="2">
        <v>17696623</v>
      </c>
      <c r="D36" s="2">
        <v>7849491</v>
      </c>
      <c r="E36" s="3"/>
      <c r="G36" s="3"/>
      <c r="I36" s="3"/>
    </row>
    <row r="37" spans="1:9" x14ac:dyDescent="0.25">
      <c r="A37" s="1">
        <v>2008</v>
      </c>
      <c r="B37" s="2">
        <v>29287903</v>
      </c>
      <c r="C37" s="2">
        <v>19420942</v>
      </c>
      <c r="D37" s="2">
        <v>8453601</v>
      </c>
      <c r="E37" s="3"/>
      <c r="G37" s="3"/>
      <c r="I37" s="3"/>
    </row>
    <row r="38" spans="1:9" x14ac:dyDescent="0.25">
      <c r="A38" s="1">
        <v>2009</v>
      </c>
      <c r="B38" s="2">
        <v>30890136</v>
      </c>
      <c r="C38" s="2">
        <v>20519224</v>
      </c>
      <c r="D38" s="2">
        <v>8835194</v>
      </c>
      <c r="E38" s="3"/>
      <c r="G38" s="3"/>
      <c r="I38" s="3"/>
    </row>
    <row r="39" spans="1:9" x14ac:dyDescent="0.25">
      <c r="A39" s="1">
        <v>2010</v>
      </c>
      <c r="B39" s="2">
        <v>31635012</v>
      </c>
      <c r="C39" s="2">
        <v>21152773</v>
      </c>
      <c r="D39" s="2">
        <v>9015356</v>
      </c>
      <c r="E39" s="3"/>
      <c r="G39" s="3"/>
      <c r="I39" s="3"/>
    </row>
    <row r="40" spans="1:9" x14ac:dyDescent="0.25">
      <c r="A40" s="1">
        <v>2011</v>
      </c>
      <c r="B40" s="2">
        <v>33275469</v>
      </c>
      <c r="C40" s="2">
        <v>22374326</v>
      </c>
      <c r="D40" s="2">
        <v>9260456</v>
      </c>
      <c r="E40" s="3"/>
      <c r="G40" s="3"/>
      <c r="I40" s="3"/>
    </row>
    <row r="41" spans="1:9" x14ac:dyDescent="0.25">
      <c r="A41" s="1">
        <v>2012</v>
      </c>
      <c r="B41" s="2">
        <v>34875837</v>
      </c>
      <c r="C41" s="2">
        <v>23569623</v>
      </c>
      <c r="D41" s="2">
        <v>9385466</v>
      </c>
      <c r="E41" s="3"/>
      <c r="G41" s="3"/>
      <c r="I41" s="3"/>
    </row>
    <row r="42" spans="1:9" x14ac:dyDescent="0.25">
      <c r="A42" s="1">
        <v>2013</v>
      </c>
      <c r="B42" s="2">
        <v>36744838</v>
      </c>
      <c r="C42" s="2">
        <v>24819922</v>
      </c>
      <c r="D42" s="2">
        <v>9704131</v>
      </c>
      <c r="E42" s="3"/>
      <c r="G42" s="3"/>
      <c r="I42" s="3"/>
    </row>
    <row r="43" spans="1:9" x14ac:dyDescent="0.25">
      <c r="A43" s="1">
        <v>2014</v>
      </c>
      <c r="B43" s="2">
        <v>38027171</v>
      </c>
      <c r="C43" s="2">
        <v>25543908</v>
      </c>
      <c r="D43" s="2">
        <v>9863980</v>
      </c>
      <c r="E43" s="3"/>
      <c r="G43" s="3"/>
      <c r="I43" s="3"/>
    </row>
    <row r="44" spans="1:9" x14ac:dyDescent="0.25">
      <c r="A44" s="1">
        <v>2015</v>
      </c>
      <c r="B44" s="2">
        <v>39975998</v>
      </c>
      <c r="C44" s="2">
        <v>26907994</v>
      </c>
      <c r="D44" s="2">
        <v>10073288</v>
      </c>
      <c r="E44" s="3"/>
      <c r="G44" s="3"/>
      <c r="I44" s="3"/>
    </row>
    <row r="45" spans="1:9" x14ac:dyDescent="0.25">
      <c r="A45" s="1">
        <v>2016</v>
      </c>
      <c r="B45" s="2">
        <v>42454265</v>
      </c>
      <c r="C45" s="2">
        <v>28664295</v>
      </c>
      <c r="D45" s="2">
        <v>10384621</v>
      </c>
      <c r="E45" s="3"/>
      <c r="G45" s="3"/>
      <c r="I45" s="3"/>
    </row>
    <row r="46" spans="1:9" x14ac:dyDescent="0.25">
      <c r="A46" s="1">
        <v>2017</v>
      </c>
      <c r="B46" s="2">
        <v>45853522</v>
      </c>
      <c r="C46" s="2">
        <v>30958042</v>
      </c>
      <c r="D46" s="2">
        <v>10895817</v>
      </c>
      <c r="E46" s="3"/>
      <c r="G46" s="3"/>
      <c r="I46" s="3"/>
    </row>
    <row r="47" spans="1:9" x14ac:dyDescent="0.25">
      <c r="A47" s="1">
        <v>2018</v>
      </c>
      <c r="B47" s="2">
        <v>47815451</v>
      </c>
      <c r="C47" s="2">
        <v>32306663</v>
      </c>
      <c r="D47" s="2">
        <v>10978234</v>
      </c>
      <c r="E47" s="3"/>
      <c r="G47" s="3"/>
      <c r="I47" s="3"/>
    </row>
    <row r="48" spans="1:9" x14ac:dyDescent="0.25">
      <c r="A48" s="1">
        <v>2019</v>
      </c>
      <c r="B48" s="2">
        <v>50594282</v>
      </c>
      <c r="C48" s="2">
        <v>34710658</v>
      </c>
      <c r="D48" s="2">
        <v>10584007</v>
      </c>
      <c r="E48" s="3"/>
      <c r="G48" s="3"/>
      <c r="I48" s="3"/>
    </row>
    <row r="49" spans="1:14" x14ac:dyDescent="0.25">
      <c r="A49" s="1"/>
      <c r="G49" s="3"/>
      <c r="I49" s="3"/>
      <c r="N49" s="3"/>
    </row>
    <row r="50" spans="1:14" x14ac:dyDescent="0.25">
      <c r="A50" s="1"/>
      <c r="G50" s="3"/>
      <c r="I50" s="3"/>
      <c r="N50" s="3"/>
    </row>
    <row r="51" spans="1:14" x14ac:dyDescent="0.25">
      <c r="A51" s="1"/>
      <c r="G51" s="3"/>
      <c r="I51" s="3"/>
    </row>
    <row r="52" spans="1:14" x14ac:dyDescent="0.25">
      <c r="A52" s="1"/>
      <c r="G52" s="3"/>
      <c r="I52" s="3"/>
    </row>
    <row r="53" spans="1:14" x14ac:dyDescent="0.25">
      <c r="A53" s="1"/>
      <c r="G53" s="3"/>
      <c r="I53" s="3"/>
    </row>
    <row r="54" spans="1:14" x14ac:dyDescent="0.25">
      <c r="A54" s="1"/>
      <c r="G54" s="3"/>
      <c r="I54" s="3"/>
    </row>
    <row r="55" spans="1:14" x14ac:dyDescent="0.25">
      <c r="A55" s="1"/>
      <c r="G55" s="3"/>
      <c r="I55" s="3"/>
    </row>
    <row r="56" spans="1:14" x14ac:dyDescent="0.25">
      <c r="A56" s="1"/>
      <c r="G56" s="3"/>
      <c r="I56" s="3"/>
    </row>
    <row r="57" spans="1:14" x14ac:dyDescent="0.25">
      <c r="A57" s="1"/>
      <c r="G57" s="3"/>
      <c r="I57" s="3"/>
    </row>
    <row r="58" spans="1:14" x14ac:dyDescent="0.25">
      <c r="A58" s="1"/>
      <c r="G58" s="3"/>
      <c r="I58" s="3"/>
    </row>
    <row r="59" spans="1:14" x14ac:dyDescent="0.25">
      <c r="A59" s="1"/>
      <c r="G59" s="3"/>
      <c r="I59" s="3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1001-1B0A-4D20-92DC-73715AE1B802}">
  <dimension ref="A1:P39"/>
  <sheetViews>
    <sheetView topLeftCell="A5" workbookViewId="0">
      <selection activeCell="D43" sqref="D43"/>
    </sheetView>
  </sheetViews>
  <sheetFormatPr baseColWidth="10" defaultRowHeight="15" x14ac:dyDescent="0.25"/>
  <cols>
    <col min="1" max="1" width="5" bestFit="1" customWidth="1"/>
    <col min="2" max="10" width="18.285156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4" spans="1:11" x14ac:dyDescent="0.25">
      <c r="A4" t="s">
        <v>7</v>
      </c>
    </row>
    <row r="5" spans="1:11" x14ac:dyDescent="0.25">
      <c r="A5" t="s">
        <v>3</v>
      </c>
    </row>
    <row r="7" spans="1:11" x14ac:dyDescent="0.25">
      <c r="E7" s="4"/>
      <c r="G7" s="4"/>
      <c r="H7" s="4"/>
      <c r="J7" s="4"/>
    </row>
    <row r="8" spans="1:11" ht="60" x14ac:dyDescent="0.25">
      <c r="A8" s="13" t="s">
        <v>8</v>
      </c>
      <c r="B8" s="13" t="s">
        <v>68</v>
      </c>
      <c r="C8" s="13" t="s">
        <v>16</v>
      </c>
      <c r="D8" s="13" t="s">
        <v>9</v>
      </c>
      <c r="E8" s="13"/>
      <c r="F8" s="13"/>
      <c r="G8" s="13"/>
      <c r="H8" s="13"/>
      <c r="I8" s="13"/>
      <c r="J8" s="13"/>
      <c r="K8" s="1"/>
    </row>
    <row r="9" spans="1:11" x14ac:dyDescent="0.25">
      <c r="A9" s="1">
        <v>2000</v>
      </c>
      <c r="B9" s="53">
        <v>10176179</v>
      </c>
      <c r="C9" s="53">
        <v>469932</v>
      </c>
      <c r="D9" s="5">
        <f>C9/B9</f>
        <v>4.6179612210044657E-2</v>
      </c>
      <c r="E9" s="5"/>
      <c r="F9" s="3"/>
      <c r="G9" s="7"/>
      <c r="H9" s="5"/>
      <c r="I9" s="3"/>
      <c r="K9" s="3"/>
    </row>
    <row r="10" spans="1:11" x14ac:dyDescent="0.25">
      <c r="A10" s="1">
        <v>2001</v>
      </c>
      <c r="B10" s="53">
        <v>11351982</v>
      </c>
      <c r="C10" s="53">
        <v>617720</v>
      </c>
      <c r="D10" s="5">
        <f t="shared" ref="D10:D28" si="0">C10/B10</f>
        <v>5.4415167324965805E-2</v>
      </c>
      <c r="E10" s="5"/>
      <c r="F10" s="3"/>
      <c r="G10" s="7"/>
      <c r="H10" s="5"/>
      <c r="I10" s="3"/>
      <c r="K10" s="3"/>
    </row>
    <row r="11" spans="1:11" x14ac:dyDescent="0.25">
      <c r="A11" s="1">
        <v>2002</v>
      </c>
      <c r="B11" s="53">
        <v>12254910</v>
      </c>
      <c r="C11" s="53">
        <v>622990</v>
      </c>
      <c r="D11" s="5">
        <f t="shared" si="0"/>
        <v>5.083595065161637E-2</v>
      </c>
      <c r="E11" s="5"/>
      <c r="F11" s="3"/>
      <c r="G11" s="7"/>
      <c r="H11" s="5"/>
      <c r="I11" s="3"/>
      <c r="K11" s="3"/>
    </row>
    <row r="12" spans="1:11" x14ac:dyDescent="0.25">
      <c r="A12" s="1">
        <v>2003</v>
      </c>
      <c r="B12" s="53">
        <v>12742049</v>
      </c>
      <c r="C12" s="53">
        <v>619349</v>
      </c>
      <c r="D12" s="5">
        <f t="shared" si="0"/>
        <v>4.8606703678505711E-2</v>
      </c>
      <c r="E12" s="5"/>
      <c r="F12" s="3"/>
      <c r="G12" s="7"/>
      <c r="H12" s="5"/>
      <c r="I12" s="3"/>
      <c r="K12" s="3"/>
    </row>
    <row r="13" spans="1:11" x14ac:dyDescent="0.25">
      <c r="A13" s="1">
        <v>2004</v>
      </c>
      <c r="B13" s="53">
        <v>13388011</v>
      </c>
      <c r="C13" s="53">
        <v>581940</v>
      </c>
      <c r="D13" s="5">
        <f t="shared" si="0"/>
        <v>4.3467248420993976E-2</v>
      </c>
      <c r="E13" s="5"/>
      <c r="F13" s="3"/>
      <c r="G13" s="7"/>
      <c r="H13" s="5"/>
      <c r="I13" s="3"/>
      <c r="K13" s="3"/>
    </row>
    <row r="14" spans="1:11" x14ac:dyDescent="0.25">
      <c r="A14" s="1">
        <v>2005</v>
      </c>
      <c r="B14" s="53">
        <v>14300380</v>
      </c>
      <c r="C14" s="53">
        <v>630939</v>
      </c>
      <c r="D14" s="5">
        <f t="shared" si="0"/>
        <v>4.4120435960443009E-2</v>
      </c>
      <c r="E14" s="5"/>
      <c r="F14" s="3"/>
      <c r="G14" s="7"/>
      <c r="H14" s="5"/>
      <c r="I14" s="3"/>
      <c r="K14" s="3"/>
    </row>
    <row r="15" spans="1:11" x14ac:dyDescent="0.25">
      <c r="A15" s="1">
        <v>2006</v>
      </c>
      <c r="B15" s="53">
        <v>16411813</v>
      </c>
      <c r="C15" s="53">
        <v>723373</v>
      </c>
      <c r="D15" s="5">
        <f t="shared" si="0"/>
        <v>4.4076361338019142E-2</v>
      </c>
      <c r="E15" s="5"/>
      <c r="F15" s="3"/>
      <c r="G15" s="7"/>
      <c r="H15" s="5"/>
      <c r="I15" s="3"/>
      <c r="K15" s="3"/>
    </row>
    <row r="16" spans="1:11" x14ac:dyDescent="0.25">
      <c r="A16" s="1">
        <v>2007</v>
      </c>
      <c r="B16" s="53">
        <v>17696623</v>
      </c>
      <c r="C16" s="53">
        <v>724024</v>
      </c>
      <c r="D16" s="5">
        <f t="shared" si="0"/>
        <v>4.0913116587272043E-2</v>
      </c>
      <c r="E16" s="5"/>
      <c r="F16" s="3"/>
      <c r="G16" s="7"/>
      <c r="H16" s="5"/>
      <c r="I16" s="3"/>
      <c r="K16" s="3"/>
    </row>
    <row r="17" spans="1:16" x14ac:dyDescent="0.25">
      <c r="A17" s="1">
        <v>2008</v>
      </c>
      <c r="B17" s="53">
        <v>19420942</v>
      </c>
      <c r="C17" s="53">
        <v>753590</v>
      </c>
      <c r="D17" s="5">
        <f t="shared" si="0"/>
        <v>3.8802958167528642E-2</v>
      </c>
      <c r="E17" s="5"/>
      <c r="F17" s="3"/>
      <c r="G17" s="7"/>
      <c r="H17" s="5"/>
      <c r="I17" s="3"/>
      <c r="K17" s="3"/>
    </row>
    <row r="18" spans="1:16" x14ac:dyDescent="0.25">
      <c r="A18" s="1">
        <v>2009</v>
      </c>
      <c r="B18" s="53">
        <v>20519224</v>
      </c>
      <c r="C18" s="53">
        <v>787052</v>
      </c>
      <c r="D18" s="5">
        <f t="shared" si="0"/>
        <v>3.8356811154261976E-2</v>
      </c>
      <c r="E18" s="5"/>
      <c r="F18" s="3"/>
      <c r="G18" s="7"/>
      <c r="H18" s="5"/>
      <c r="I18" s="3"/>
      <c r="K18" s="3"/>
    </row>
    <row r="19" spans="1:16" x14ac:dyDescent="0.25">
      <c r="A19" s="1">
        <v>2010</v>
      </c>
      <c r="B19" s="53">
        <v>21152773</v>
      </c>
      <c r="C19" s="53">
        <v>814024</v>
      </c>
      <c r="D19" s="5">
        <f t="shared" si="0"/>
        <v>3.8483086827433927E-2</v>
      </c>
      <c r="E19" s="5"/>
      <c r="F19" s="3"/>
      <c r="G19" s="7"/>
      <c r="H19" s="5"/>
      <c r="I19" s="3"/>
      <c r="K19" s="3"/>
    </row>
    <row r="20" spans="1:16" x14ac:dyDescent="0.25">
      <c r="A20" s="1">
        <v>2011</v>
      </c>
      <c r="B20" s="53">
        <v>22374326</v>
      </c>
      <c r="C20" s="53">
        <v>805249</v>
      </c>
      <c r="D20" s="5">
        <f t="shared" si="0"/>
        <v>3.598986624222781E-2</v>
      </c>
      <c r="E20" s="5"/>
      <c r="F20" s="3"/>
      <c r="G20" s="7"/>
      <c r="H20" s="5"/>
      <c r="I20" s="3"/>
      <c r="K20" s="3"/>
    </row>
    <row r="21" spans="1:16" x14ac:dyDescent="0.25">
      <c r="A21" s="1">
        <v>2012</v>
      </c>
      <c r="B21" s="53">
        <v>23569623</v>
      </c>
      <c r="C21" s="53">
        <v>840569</v>
      </c>
      <c r="D21" s="5">
        <f t="shared" si="0"/>
        <v>3.5663234834091319E-2</v>
      </c>
      <c r="E21" s="5"/>
      <c r="F21" s="3"/>
      <c r="G21" s="7"/>
      <c r="H21" s="5"/>
      <c r="I21" s="3"/>
      <c r="K21" s="3"/>
    </row>
    <row r="22" spans="1:16" x14ac:dyDescent="0.25">
      <c r="A22" s="1">
        <v>2013</v>
      </c>
      <c r="B22" s="53">
        <v>24819922</v>
      </c>
      <c r="C22" s="53">
        <v>915603</v>
      </c>
      <c r="D22" s="5">
        <f t="shared" si="0"/>
        <v>3.6889841958407443E-2</v>
      </c>
      <c r="E22" s="5"/>
      <c r="F22" s="3"/>
      <c r="G22" s="7"/>
      <c r="H22" s="5"/>
      <c r="I22" s="3"/>
      <c r="K22" s="3"/>
    </row>
    <row r="23" spans="1:16" x14ac:dyDescent="0.25">
      <c r="A23" s="1">
        <v>2014</v>
      </c>
      <c r="B23" s="53">
        <v>25543908</v>
      </c>
      <c r="C23" s="53">
        <v>983916</v>
      </c>
      <c r="D23" s="5">
        <f t="shared" si="0"/>
        <v>3.8518616650200899E-2</v>
      </c>
      <c r="E23" s="5"/>
      <c r="F23" s="3"/>
      <c r="G23" s="7"/>
      <c r="H23" s="5"/>
      <c r="I23" s="3"/>
      <c r="K23" s="3"/>
    </row>
    <row r="24" spans="1:16" x14ac:dyDescent="0.25">
      <c r="A24" s="1">
        <v>2015</v>
      </c>
      <c r="B24" s="53">
        <v>26907994</v>
      </c>
      <c r="C24" s="53">
        <v>1033163</v>
      </c>
      <c r="D24" s="5">
        <f t="shared" si="0"/>
        <v>3.8396136107359022E-2</v>
      </c>
      <c r="E24" s="5"/>
      <c r="F24" s="3"/>
      <c r="G24" s="7"/>
      <c r="H24" s="5"/>
      <c r="I24" s="3"/>
      <c r="K24" s="3"/>
    </row>
    <row r="25" spans="1:16" x14ac:dyDescent="0.25">
      <c r="A25" s="1">
        <v>2016</v>
      </c>
      <c r="B25" s="53">
        <v>28664295</v>
      </c>
      <c r="C25" s="53">
        <v>1139419</v>
      </c>
      <c r="D25" s="5">
        <f t="shared" si="0"/>
        <v>3.9750463076102166E-2</v>
      </c>
      <c r="E25" s="5"/>
      <c r="F25" s="3"/>
      <c r="G25" s="7"/>
      <c r="H25" s="5"/>
      <c r="I25" s="3"/>
      <c r="K25" s="3"/>
    </row>
    <row r="26" spans="1:16" x14ac:dyDescent="0.25">
      <c r="A26" s="1">
        <v>2017</v>
      </c>
      <c r="B26" s="53">
        <v>30958042</v>
      </c>
      <c r="C26" s="53">
        <v>1076600</v>
      </c>
      <c r="D26" s="5">
        <f t="shared" si="0"/>
        <v>3.4776101150066276E-2</v>
      </c>
      <c r="E26" s="5"/>
      <c r="F26" s="3"/>
      <c r="G26" s="7"/>
      <c r="H26" s="5"/>
      <c r="I26" s="3"/>
      <c r="K26" s="3"/>
    </row>
    <row r="27" spans="1:16" x14ac:dyDescent="0.25">
      <c r="A27" s="1">
        <v>2018</v>
      </c>
      <c r="B27" s="53">
        <v>32306663</v>
      </c>
      <c r="C27" s="53">
        <v>1129300</v>
      </c>
      <c r="D27" s="5">
        <f t="shared" si="0"/>
        <v>3.4955637479488363E-2</v>
      </c>
      <c r="E27" s="5"/>
      <c r="F27" s="3"/>
      <c r="G27" s="7"/>
      <c r="H27" s="5"/>
      <c r="I27" s="3"/>
      <c r="K27" s="3"/>
    </row>
    <row r="28" spans="1:16" x14ac:dyDescent="0.25">
      <c r="A28" s="1">
        <v>2019</v>
      </c>
      <c r="B28" s="53">
        <v>34710658</v>
      </c>
      <c r="C28" s="53">
        <v>1186328</v>
      </c>
      <c r="D28" s="5">
        <f t="shared" si="0"/>
        <v>3.4177629245749248E-2</v>
      </c>
      <c r="E28" s="5"/>
      <c r="F28" s="3"/>
      <c r="G28" s="8"/>
      <c r="H28" s="5"/>
      <c r="I28" s="3"/>
      <c r="J28" s="3"/>
      <c r="K28" s="3"/>
    </row>
    <row r="29" spans="1:16" x14ac:dyDescent="0.25">
      <c r="A29" s="1">
        <v>2020</v>
      </c>
      <c r="B29" s="3">
        <f>1246276.61*A29 - 2483429322.43</f>
        <v>34049429.770000458</v>
      </c>
      <c r="C29" s="54">
        <f>34679.68*A29 - 68866062.36</f>
        <v>1186891.2399999946</v>
      </c>
      <c r="D29" s="6">
        <f>$D$27</f>
        <v>3.4955637479488363E-2</v>
      </c>
      <c r="E29" s="6"/>
      <c r="F29" s="3"/>
      <c r="G29" s="3"/>
      <c r="H29" s="9"/>
      <c r="I29" s="3"/>
      <c r="J29" s="3"/>
      <c r="K29" s="3"/>
      <c r="P29" s="3"/>
    </row>
    <row r="30" spans="1:16" x14ac:dyDescent="0.25">
      <c r="A30" s="1">
        <v>2021</v>
      </c>
      <c r="B30" s="3">
        <f t="shared" ref="B30:B39" si="1">1246276.61*A30 - 2483429322.43</f>
        <v>35295706.380000591</v>
      </c>
      <c r="C30" s="3">
        <f t="shared" ref="C30:C39" si="2">34679.68*A30 - 68866062.36</f>
        <v>1221570.9200000018</v>
      </c>
      <c r="D30" s="6">
        <f t="shared" ref="D30:D39" si="3">$D$27</f>
        <v>3.4955637479488363E-2</v>
      </c>
      <c r="E30" s="6"/>
      <c r="F30" s="3"/>
      <c r="G30" s="3"/>
      <c r="H30" s="9"/>
      <c r="I30" s="3"/>
      <c r="J30" s="3"/>
      <c r="K30" s="3"/>
      <c r="P30" s="3"/>
    </row>
    <row r="31" spans="1:16" x14ac:dyDescent="0.25">
      <c r="A31" s="1">
        <v>2022</v>
      </c>
      <c r="B31" s="3">
        <f t="shared" si="1"/>
        <v>36541982.990000248</v>
      </c>
      <c r="C31" s="3">
        <f t="shared" si="2"/>
        <v>1256250.599999994</v>
      </c>
      <c r="D31" s="6">
        <f t="shared" si="3"/>
        <v>3.4955637479488363E-2</v>
      </c>
      <c r="E31" s="6"/>
      <c r="F31" s="3"/>
      <c r="G31" s="3"/>
      <c r="H31" s="9"/>
      <c r="I31" s="3"/>
      <c r="J31" s="3"/>
      <c r="K31" s="3"/>
    </row>
    <row r="32" spans="1:16" x14ac:dyDescent="0.25">
      <c r="A32" s="1">
        <v>2023</v>
      </c>
      <c r="B32" s="3">
        <f t="shared" si="1"/>
        <v>37788259.600000381</v>
      </c>
      <c r="C32" s="3">
        <f t="shared" si="2"/>
        <v>1290930.2800000012</v>
      </c>
      <c r="D32" s="6">
        <f t="shared" si="3"/>
        <v>3.4955637479488363E-2</v>
      </c>
      <c r="E32" s="6"/>
      <c r="F32" s="3"/>
      <c r="G32" s="3"/>
      <c r="H32" s="9"/>
      <c r="I32" s="3"/>
      <c r="J32" s="3"/>
      <c r="K32" s="3"/>
    </row>
    <row r="33" spans="1:11" x14ac:dyDescent="0.25">
      <c r="A33" s="1">
        <v>2024</v>
      </c>
      <c r="B33" s="3">
        <f t="shared" si="1"/>
        <v>39034536.210000515</v>
      </c>
      <c r="C33" s="3">
        <f t="shared" si="2"/>
        <v>1325609.9600000083</v>
      </c>
      <c r="D33" s="6">
        <f t="shared" si="3"/>
        <v>3.4955637479488363E-2</v>
      </c>
      <c r="E33" s="6"/>
      <c r="F33" s="3"/>
      <c r="G33" s="3"/>
      <c r="H33" s="9"/>
      <c r="I33" s="3"/>
      <c r="J33" s="3"/>
      <c r="K33" s="3"/>
    </row>
    <row r="34" spans="1:11" x14ac:dyDescent="0.25">
      <c r="A34" s="1">
        <v>2025</v>
      </c>
      <c r="B34" s="3">
        <f t="shared" si="1"/>
        <v>40280812.820000172</v>
      </c>
      <c r="C34" s="3">
        <f t="shared" si="2"/>
        <v>1360289.6400000006</v>
      </c>
      <c r="D34" s="6">
        <f t="shared" si="3"/>
        <v>3.4955637479488363E-2</v>
      </c>
      <c r="E34" s="6"/>
      <c r="F34" s="3"/>
      <c r="G34" s="3"/>
      <c r="H34" s="9"/>
      <c r="I34" s="3"/>
      <c r="J34" s="3"/>
      <c r="K34" s="3"/>
    </row>
    <row r="35" spans="1:11" x14ac:dyDescent="0.25">
      <c r="A35" s="1">
        <v>2026</v>
      </c>
      <c r="B35" s="3">
        <f t="shared" si="1"/>
        <v>41527089.430000305</v>
      </c>
      <c r="C35" s="3">
        <f t="shared" si="2"/>
        <v>1394969.3200000077</v>
      </c>
      <c r="D35" s="6">
        <f t="shared" si="3"/>
        <v>3.4955637479488363E-2</v>
      </c>
      <c r="E35" s="6"/>
      <c r="F35" s="3"/>
      <c r="G35" s="3"/>
      <c r="H35" s="9"/>
      <c r="I35" s="3"/>
      <c r="J35" s="3"/>
      <c r="K35" s="3"/>
    </row>
    <row r="36" spans="1:11" x14ac:dyDescent="0.25">
      <c r="A36" s="1">
        <v>2027</v>
      </c>
      <c r="B36" s="3">
        <f t="shared" si="1"/>
        <v>42773366.040000439</v>
      </c>
      <c r="C36" s="3">
        <f t="shared" si="2"/>
        <v>1429649</v>
      </c>
      <c r="D36" s="6">
        <f t="shared" si="3"/>
        <v>3.4955637479488363E-2</v>
      </c>
      <c r="E36" s="6"/>
      <c r="F36" s="3"/>
      <c r="G36" s="3"/>
      <c r="H36" s="9"/>
      <c r="I36" s="3"/>
      <c r="J36" s="3"/>
      <c r="K36" s="3"/>
    </row>
    <row r="37" spans="1:11" x14ac:dyDescent="0.25">
      <c r="A37" s="1">
        <v>2028</v>
      </c>
      <c r="B37" s="3">
        <f t="shared" si="1"/>
        <v>44019642.650000572</v>
      </c>
      <c r="C37" s="3">
        <f t="shared" si="2"/>
        <v>1464328.6800000072</v>
      </c>
      <c r="D37" s="6">
        <f t="shared" si="3"/>
        <v>3.4955637479488363E-2</v>
      </c>
      <c r="E37" s="6"/>
      <c r="F37" s="3"/>
      <c r="G37" s="3"/>
      <c r="H37" s="9"/>
      <c r="I37" s="3"/>
      <c r="J37" s="3"/>
      <c r="K37" s="3"/>
    </row>
    <row r="38" spans="1:11" x14ac:dyDescent="0.25">
      <c r="A38" s="1">
        <v>2029</v>
      </c>
      <c r="B38" s="3">
        <f t="shared" si="1"/>
        <v>45265919.260000229</v>
      </c>
      <c r="C38" s="3">
        <f t="shared" si="2"/>
        <v>1499008.3599999994</v>
      </c>
      <c r="D38" s="6">
        <f t="shared" si="3"/>
        <v>3.4955637479488363E-2</v>
      </c>
      <c r="E38" s="6"/>
      <c r="F38" s="3"/>
      <c r="G38" s="3"/>
      <c r="H38" s="9"/>
      <c r="I38" s="3"/>
      <c r="J38" s="3"/>
      <c r="K38" s="3"/>
    </row>
    <row r="39" spans="1:11" x14ac:dyDescent="0.25">
      <c r="A39" s="1">
        <v>2030</v>
      </c>
      <c r="B39" s="3">
        <f t="shared" si="1"/>
        <v>46512195.870000362</v>
      </c>
      <c r="C39" s="3">
        <f t="shared" si="2"/>
        <v>1533688.0400000066</v>
      </c>
      <c r="D39" s="6">
        <f t="shared" si="3"/>
        <v>3.4955637479488363E-2</v>
      </c>
      <c r="E39" s="6"/>
      <c r="F39" s="3"/>
      <c r="G39" s="3"/>
      <c r="H39" s="9"/>
      <c r="I39" s="3"/>
      <c r="J39" s="3"/>
      <c r="K39" s="3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81A25-BBD1-47CD-9237-2EDCAB8CC6B6}">
  <sheetPr>
    <tabColor rgb="FF00B050"/>
  </sheetPr>
  <dimension ref="A1:X113"/>
  <sheetViews>
    <sheetView showGridLines="0" tabSelected="1" zoomScale="110" zoomScaleNormal="110" workbookViewId="0"/>
  </sheetViews>
  <sheetFormatPr baseColWidth="10" defaultRowHeight="15" x14ac:dyDescent="0.25"/>
  <cols>
    <col min="1" max="1" width="25.140625" customWidth="1"/>
    <col min="2" max="2" width="7.28515625" customWidth="1"/>
    <col min="3" max="14" width="18.28515625" customWidth="1"/>
    <col min="20" max="24" width="16.42578125" customWidth="1"/>
  </cols>
  <sheetData>
    <row r="1" spans="2:14" x14ac:dyDescent="0.25">
      <c r="B1" t="s">
        <v>11</v>
      </c>
    </row>
    <row r="2" spans="2:14" x14ac:dyDescent="0.25">
      <c r="G2" s="89" t="s">
        <v>54</v>
      </c>
      <c r="H2" s="89"/>
      <c r="I2" s="89"/>
      <c r="J2" s="89"/>
      <c r="K2" s="89"/>
    </row>
    <row r="3" spans="2:14" x14ac:dyDescent="0.25">
      <c r="G3" s="89"/>
      <c r="H3" s="89"/>
      <c r="I3" s="89"/>
      <c r="J3" s="89"/>
      <c r="K3" s="89"/>
    </row>
    <row r="4" spans="2:14" x14ac:dyDescent="0.25">
      <c r="B4" t="s">
        <v>7</v>
      </c>
      <c r="G4" s="89"/>
      <c r="H4" s="89"/>
      <c r="I4" s="89"/>
      <c r="J4" s="89"/>
      <c r="K4" s="89"/>
    </row>
    <row r="6" spans="2:14" x14ac:dyDescent="0.25">
      <c r="F6" s="90" t="s">
        <v>55</v>
      </c>
      <c r="G6" s="90"/>
      <c r="H6" s="90"/>
      <c r="I6" s="91" t="s">
        <v>56</v>
      </c>
      <c r="J6" s="91"/>
      <c r="K6" s="91"/>
      <c r="L6" s="87" t="s">
        <v>55</v>
      </c>
      <c r="M6" s="87"/>
      <c r="N6" s="87"/>
    </row>
    <row r="7" spans="2:14" x14ac:dyDescent="0.25">
      <c r="F7" s="64" t="s">
        <v>67</v>
      </c>
      <c r="G7" s="64">
        <v>0.2</v>
      </c>
      <c r="H7" s="55"/>
      <c r="I7" s="65" t="s">
        <v>67</v>
      </c>
      <c r="J7" s="66">
        <v>0.06</v>
      </c>
      <c r="K7" s="56"/>
      <c r="L7" s="78" t="s">
        <v>67</v>
      </c>
      <c r="M7" s="74">
        <v>0.6</v>
      </c>
      <c r="N7" s="75"/>
    </row>
    <row r="8" spans="2:14" ht="45" x14ac:dyDescent="0.25">
      <c r="B8" s="58" t="s">
        <v>8</v>
      </c>
      <c r="C8" s="58" t="s">
        <v>58</v>
      </c>
      <c r="D8" s="58" t="s">
        <v>57</v>
      </c>
      <c r="E8" s="62" t="s">
        <v>10</v>
      </c>
      <c r="F8" s="62" t="s">
        <v>66</v>
      </c>
      <c r="G8" s="14" t="s">
        <v>12</v>
      </c>
      <c r="H8" s="14" t="s">
        <v>13</v>
      </c>
      <c r="I8" s="62" t="s">
        <v>66</v>
      </c>
      <c r="J8" s="14" t="s">
        <v>14</v>
      </c>
      <c r="K8" s="14" t="s">
        <v>15</v>
      </c>
      <c r="L8" s="62" t="s">
        <v>66</v>
      </c>
      <c r="M8" s="14" t="s">
        <v>12</v>
      </c>
      <c r="N8" s="14" t="s">
        <v>13</v>
      </c>
    </row>
    <row r="9" spans="2:14" x14ac:dyDescent="0.25">
      <c r="B9" s="59">
        <v>2000</v>
      </c>
      <c r="C9" s="60"/>
      <c r="D9" s="60"/>
      <c r="E9" s="63"/>
      <c r="F9" s="63">
        <v>0</v>
      </c>
      <c r="G9" s="17">
        <f>C9*F9</f>
        <v>0</v>
      </c>
      <c r="H9" s="19">
        <f>G9*E9</f>
        <v>0</v>
      </c>
      <c r="I9" s="63">
        <v>0</v>
      </c>
      <c r="J9" s="17">
        <f>C9*I9</f>
        <v>0</v>
      </c>
      <c r="K9" s="18">
        <f>J9*E9</f>
        <v>0</v>
      </c>
      <c r="L9" s="63">
        <v>0</v>
      </c>
      <c r="M9" s="17">
        <f>I9*L9</f>
        <v>0</v>
      </c>
      <c r="N9" s="19">
        <f>M9*K9</f>
        <v>0</v>
      </c>
    </row>
    <row r="10" spans="2:14" x14ac:dyDescent="0.25">
      <c r="B10" s="59">
        <v>2001</v>
      </c>
      <c r="C10" s="60"/>
      <c r="D10" s="60"/>
      <c r="E10" s="63"/>
      <c r="F10" s="63">
        <v>0</v>
      </c>
      <c r="G10" s="17">
        <f t="shared" ref="G10:G39" si="0">C10*F10</f>
        <v>0</v>
      </c>
      <c r="H10" s="19">
        <f t="shared" ref="H10:H24" si="1">G10*E10</f>
        <v>0</v>
      </c>
      <c r="I10" s="63">
        <v>0</v>
      </c>
      <c r="J10" s="17">
        <f t="shared" ref="J10:J39" si="2">C10*I10</f>
        <v>0</v>
      </c>
      <c r="K10" s="18">
        <f t="shared" ref="K10:K39" si="3">J10*E10</f>
        <v>0</v>
      </c>
      <c r="L10" s="63">
        <v>0</v>
      </c>
      <c r="M10" s="17">
        <f t="shared" ref="M10:M24" si="4">I10*L10</f>
        <v>0</v>
      </c>
      <c r="N10" s="19">
        <f t="shared" ref="N10:N24" si="5">M10*K10</f>
        <v>0</v>
      </c>
    </row>
    <row r="11" spans="2:14" x14ac:dyDescent="0.25">
      <c r="B11" s="59">
        <v>2002</v>
      </c>
      <c r="C11" s="60"/>
      <c r="D11" s="60"/>
      <c r="E11" s="63"/>
      <c r="F11" s="63">
        <v>0</v>
      </c>
      <c r="G11" s="17">
        <f t="shared" si="0"/>
        <v>0</v>
      </c>
      <c r="H11" s="19">
        <f t="shared" si="1"/>
        <v>0</v>
      </c>
      <c r="I11" s="63">
        <v>0</v>
      </c>
      <c r="J11" s="17">
        <f t="shared" si="2"/>
        <v>0</v>
      </c>
      <c r="K11" s="18">
        <f t="shared" si="3"/>
        <v>0</v>
      </c>
      <c r="L11" s="63">
        <v>0</v>
      </c>
      <c r="M11" s="17">
        <f t="shared" si="4"/>
        <v>0</v>
      </c>
      <c r="N11" s="19">
        <f t="shared" si="5"/>
        <v>0</v>
      </c>
    </row>
    <row r="12" spans="2:14" x14ac:dyDescent="0.25">
      <c r="B12" s="59">
        <v>2003</v>
      </c>
      <c r="C12" s="60"/>
      <c r="D12" s="60"/>
      <c r="E12" s="63"/>
      <c r="F12" s="63">
        <v>0</v>
      </c>
      <c r="G12" s="17">
        <f t="shared" si="0"/>
        <v>0</v>
      </c>
      <c r="H12" s="19">
        <f t="shared" si="1"/>
        <v>0</v>
      </c>
      <c r="I12" s="63">
        <v>0</v>
      </c>
      <c r="J12" s="17">
        <f t="shared" si="2"/>
        <v>0</v>
      </c>
      <c r="K12" s="18">
        <f t="shared" si="3"/>
        <v>0</v>
      </c>
      <c r="L12" s="63">
        <v>0</v>
      </c>
      <c r="M12" s="17">
        <f t="shared" si="4"/>
        <v>0</v>
      </c>
      <c r="N12" s="19">
        <f t="shared" si="5"/>
        <v>0</v>
      </c>
    </row>
    <row r="13" spans="2:14" x14ac:dyDescent="0.25">
      <c r="B13" s="59">
        <v>2004</v>
      </c>
      <c r="C13" s="60"/>
      <c r="D13" s="60"/>
      <c r="E13" s="63"/>
      <c r="F13" s="63">
        <v>0</v>
      </c>
      <c r="G13" s="17">
        <f t="shared" si="0"/>
        <v>0</v>
      </c>
      <c r="H13" s="19">
        <f t="shared" si="1"/>
        <v>0</v>
      </c>
      <c r="I13" s="63">
        <v>0</v>
      </c>
      <c r="J13" s="17">
        <f t="shared" si="2"/>
        <v>0</v>
      </c>
      <c r="K13" s="18">
        <f t="shared" si="3"/>
        <v>0</v>
      </c>
      <c r="L13" s="63">
        <v>0</v>
      </c>
      <c r="M13" s="17">
        <f t="shared" si="4"/>
        <v>0</v>
      </c>
      <c r="N13" s="19">
        <f t="shared" si="5"/>
        <v>0</v>
      </c>
    </row>
    <row r="14" spans="2:14" x14ac:dyDescent="0.25">
      <c r="B14" s="59">
        <v>2005</v>
      </c>
      <c r="C14" s="60">
        <v>1131768</v>
      </c>
      <c r="D14" s="60"/>
      <c r="E14" s="63">
        <f t="shared" ref="E14:E39" si="6">D14/C14</f>
        <v>0</v>
      </c>
      <c r="F14" s="63">
        <v>0</v>
      </c>
      <c r="G14" s="17">
        <f t="shared" si="0"/>
        <v>0</v>
      </c>
      <c r="H14" s="19">
        <f t="shared" si="1"/>
        <v>0</v>
      </c>
      <c r="I14" s="63">
        <v>0</v>
      </c>
      <c r="J14" s="17">
        <f t="shared" si="2"/>
        <v>0</v>
      </c>
      <c r="K14" s="18">
        <f t="shared" si="3"/>
        <v>0</v>
      </c>
      <c r="L14" s="63">
        <v>0</v>
      </c>
      <c r="M14" s="17">
        <f t="shared" si="4"/>
        <v>0</v>
      </c>
      <c r="N14" s="19">
        <f t="shared" si="5"/>
        <v>0</v>
      </c>
    </row>
    <row r="15" spans="2:14" x14ac:dyDescent="0.25">
      <c r="B15" s="59">
        <v>2006</v>
      </c>
      <c r="C15" s="60">
        <v>1139736</v>
      </c>
      <c r="D15" s="60"/>
      <c r="E15" s="63">
        <f t="shared" si="6"/>
        <v>0</v>
      </c>
      <c r="F15" s="63">
        <v>0</v>
      </c>
      <c r="G15" s="17">
        <f t="shared" si="0"/>
        <v>0</v>
      </c>
      <c r="H15" s="19">
        <f t="shared" si="1"/>
        <v>0</v>
      </c>
      <c r="I15" s="63">
        <v>0</v>
      </c>
      <c r="J15" s="17">
        <f t="shared" si="2"/>
        <v>0</v>
      </c>
      <c r="K15" s="18">
        <f t="shared" si="3"/>
        <v>0</v>
      </c>
      <c r="L15" s="63">
        <v>0</v>
      </c>
      <c r="M15" s="17">
        <f t="shared" si="4"/>
        <v>0</v>
      </c>
      <c r="N15" s="19">
        <f t="shared" si="5"/>
        <v>0</v>
      </c>
    </row>
    <row r="16" spans="2:14" x14ac:dyDescent="0.25">
      <c r="B16" s="59">
        <v>2007</v>
      </c>
      <c r="C16" s="60">
        <v>1099890</v>
      </c>
      <c r="D16" s="60"/>
      <c r="E16" s="63">
        <f t="shared" si="6"/>
        <v>0</v>
      </c>
      <c r="F16" s="63">
        <v>0</v>
      </c>
      <c r="G16" s="17">
        <f t="shared" si="0"/>
        <v>0</v>
      </c>
      <c r="H16" s="19">
        <f t="shared" si="1"/>
        <v>0</v>
      </c>
      <c r="I16" s="63">
        <v>0</v>
      </c>
      <c r="J16" s="17">
        <f t="shared" si="2"/>
        <v>0</v>
      </c>
      <c r="K16" s="18">
        <f t="shared" si="3"/>
        <v>0</v>
      </c>
      <c r="L16" s="63">
        <v>0</v>
      </c>
      <c r="M16" s="17">
        <f t="shared" si="4"/>
        <v>0</v>
      </c>
      <c r="N16" s="19">
        <f t="shared" si="5"/>
        <v>0</v>
      </c>
    </row>
    <row r="17" spans="2:24" x14ac:dyDescent="0.25">
      <c r="B17" s="59">
        <v>2008</v>
      </c>
      <c r="C17" s="60">
        <v>1025544</v>
      </c>
      <c r="D17" s="60"/>
      <c r="E17" s="63">
        <f t="shared" si="6"/>
        <v>0</v>
      </c>
      <c r="F17" s="63">
        <v>0</v>
      </c>
      <c r="G17" s="17">
        <f t="shared" si="0"/>
        <v>0</v>
      </c>
      <c r="H17" s="19">
        <f t="shared" si="1"/>
        <v>0</v>
      </c>
      <c r="I17" s="63">
        <v>0</v>
      </c>
      <c r="J17" s="17">
        <f t="shared" si="2"/>
        <v>0</v>
      </c>
      <c r="K17" s="18">
        <f t="shared" si="3"/>
        <v>0</v>
      </c>
      <c r="L17" s="63">
        <v>0</v>
      </c>
      <c r="M17" s="17">
        <f t="shared" si="4"/>
        <v>0</v>
      </c>
      <c r="N17" s="19">
        <f t="shared" si="5"/>
        <v>0</v>
      </c>
    </row>
    <row r="18" spans="2:24" x14ac:dyDescent="0.25">
      <c r="B18" s="59">
        <v>2009</v>
      </c>
      <c r="C18" s="60">
        <v>754925</v>
      </c>
      <c r="D18" s="60"/>
      <c r="E18" s="63">
        <f>D18/C18</f>
        <v>0</v>
      </c>
      <c r="F18" s="63">
        <v>0</v>
      </c>
      <c r="G18" s="17">
        <f t="shared" si="0"/>
        <v>0</v>
      </c>
      <c r="H18" s="19">
        <f t="shared" si="1"/>
        <v>0</v>
      </c>
      <c r="I18" s="63">
        <v>0</v>
      </c>
      <c r="J18" s="17">
        <f t="shared" si="2"/>
        <v>0</v>
      </c>
      <c r="K18" s="18">
        <f t="shared" si="3"/>
        <v>0</v>
      </c>
      <c r="L18" s="63">
        <v>0</v>
      </c>
      <c r="M18" s="17">
        <f t="shared" si="4"/>
        <v>0</v>
      </c>
      <c r="N18" s="19">
        <f t="shared" si="5"/>
        <v>0</v>
      </c>
    </row>
    <row r="19" spans="2:24" x14ac:dyDescent="0.25">
      <c r="B19" s="59">
        <v>2010</v>
      </c>
      <c r="C19" s="60">
        <v>820413</v>
      </c>
      <c r="D19" s="60">
        <v>18071</v>
      </c>
      <c r="E19" s="63">
        <f t="shared" si="6"/>
        <v>2.2026710937052437E-2</v>
      </c>
      <c r="F19" s="63">
        <v>0</v>
      </c>
      <c r="G19" s="17">
        <f t="shared" si="0"/>
        <v>0</v>
      </c>
      <c r="H19" s="19">
        <f t="shared" si="1"/>
        <v>0</v>
      </c>
      <c r="I19" s="63">
        <v>0</v>
      </c>
      <c r="J19" s="17">
        <f t="shared" si="2"/>
        <v>0</v>
      </c>
      <c r="K19" s="18">
        <f t="shared" si="3"/>
        <v>0</v>
      </c>
      <c r="L19" s="63">
        <v>0</v>
      </c>
      <c r="M19" s="17">
        <f t="shared" si="4"/>
        <v>0</v>
      </c>
      <c r="N19" s="19">
        <f t="shared" si="5"/>
        <v>0</v>
      </c>
    </row>
    <row r="20" spans="2:24" x14ac:dyDescent="0.25">
      <c r="B20" s="59">
        <v>2011</v>
      </c>
      <c r="C20" s="60">
        <v>905893</v>
      </c>
      <c r="D20" s="60">
        <v>22746</v>
      </c>
      <c r="E20" s="63">
        <f t="shared" si="6"/>
        <v>2.5108925667821698E-2</v>
      </c>
      <c r="F20" s="63">
        <v>0</v>
      </c>
      <c r="G20" s="17">
        <f t="shared" si="0"/>
        <v>0</v>
      </c>
      <c r="H20" s="19">
        <f t="shared" si="1"/>
        <v>0</v>
      </c>
      <c r="I20" s="63">
        <v>0</v>
      </c>
      <c r="J20" s="17">
        <f t="shared" si="2"/>
        <v>0</v>
      </c>
      <c r="K20" s="18">
        <f t="shared" si="3"/>
        <v>0</v>
      </c>
      <c r="L20" s="63">
        <v>0</v>
      </c>
      <c r="M20" s="17">
        <f t="shared" si="4"/>
        <v>0</v>
      </c>
      <c r="N20" s="19">
        <f t="shared" si="5"/>
        <v>0</v>
      </c>
    </row>
    <row r="21" spans="2:24" x14ac:dyDescent="0.25">
      <c r="B21" s="59">
        <v>2012</v>
      </c>
      <c r="C21" s="60">
        <v>988042</v>
      </c>
      <c r="D21" s="60">
        <v>27845</v>
      </c>
      <c r="E21" s="63">
        <f t="shared" si="6"/>
        <v>2.818200036030857E-2</v>
      </c>
      <c r="F21" s="63">
        <v>0</v>
      </c>
      <c r="G21" s="17">
        <f t="shared" si="0"/>
        <v>0</v>
      </c>
      <c r="H21" s="19">
        <f t="shared" si="1"/>
        <v>0</v>
      </c>
      <c r="I21" s="63">
        <v>0</v>
      </c>
      <c r="J21" s="17">
        <f t="shared" si="2"/>
        <v>0</v>
      </c>
      <c r="K21" s="18">
        <f t="shared" si="3"/>
        <v>0</v>
      </c>
      <c r="L21" s="63">
        <v>0</v>
      </c>
      <c r="M21" s="17">
        <f t="shared" si="4"/>
        <v>0</v>
      </c>
      <c r="N21" s="19">
        <f t="shared" si="5"/>
        <v>0</v>
      </c>
    </row>
    <row r="22" spans="2:24" x14ac:dyDescent="0.25">
      <c r="B22" s="59">
        <v>2013</v>
      </c>
      <c r="C22" s="60">
        <v>1065098</v>
      </c>
      <c r="D22" s="60">
        <v>28898</v>
      </c>
      <c r="E22" s="63">
        <f t="shared" si="6"/>
        <v>2.7131775667591153E-2</v>
      </c>
      <c r="F22" s="63">
        <v>0</v>
      </c>
      <c r="G22" s="17">
        <f t="shared" si="0"/>
        <v>0</v>
      </c>
      <c r="H22" s="19">
        <f t="shared" si="1"/>
        <v>0</v>
      </c>
      <c r="I22" s="63">
        <v>0</v>
      </c>
      <c r="J22" s="17">
        <f t="shared" si="2"/>
        <v>0</v>
      </c>
      <c r="K22" s="18">
        <f t="shared" si="3"/>
        <v>0</v>
      </c>
      <c r="L22" s="63">
        <v>0</v>
      </c>
      <c r="M22" s="17">
        <f t="shared" si="4"/>
        <v>0</v>
      </c>
      <c r="N22" s="19">
        <f t="shared" si="5"/>
        <v>0</v>
      </c>
    </row>
    <row r="23" spans="2:24" x14ac:dyDescent="0.25">
      <c r="B23" s="59">
        <v>2014</v>
      </c>
      <c r="C23" s="60">
        <v>1136965</v>
      </c>
      <c r="D23" s="60">
        <v>28300</v>
      </c>
      <c r="E23" s="63">
        <f t="shared" si="6"/>
        <v>2.4890827773942029E-2</v>
      </c>
      <c r="F23" s="63">
        <v>0</v>
      </c>
      <c r="G23" s="17">
        <f t="shared" si="0"/>
        <v>0</v>
      </c>
      <c r="H23" s="19">
        <f t="shared" si="1"/>
        <v>0</v>
      </c>
      <c r="I23" s="63">
        <v>0</v>
      </c>
      <c r="J23" s="17">
        <f t="shared" si="2"/>
        <v>0</v>
      </c>
      <c r="K23" s="18">
        <f t="shared" si="3"/>
        <v>0</v>
      </c>
      <c r="L23" s="63">
        <v>0</v>
      </c>
      <c r="M23" s="17">
        <f t="shared" si="4"/>
        <v>0</v>
      </c>
      <c r="N23" s="19">
        <f t="shared" si="5"/>
        <v>0</v>
      </c>
    </row>
    <row r="24" spans="2:24" x14ac:dyDescent="0.25">
      <c r="B24" s="59">
        <v>2015</v>
      </c>
      <c r="C24" s="60">
        <v>1354444</v>
      </c>
      <c r="D24" s="60">
        <v>37202</v>
      </c>
      <c r="E24" s="63">
        <f t="shared" si="6"/>
        <v>2.7466620989867428E-2</v>
      </c>
      <c r="F24" s="63">
        <v>0</v>
      </c>
      <c r="G24" s="17">
        <f t="shared" si="0"/>
        <v>0</v>
      </c>
      <c r="H24" s="19">
        <f t="shared" si="1"/>
        <v>0</v>
      </c>
      <c r="I24" s="63">
        <v>0</v>
      </c>
      <c r="J24" s="17">
        <f t="shared" si="2"/>
        <v>0</v>
      </c>
      <c r="K24" s="18">
        <f t="shared" si="3"/>
        <v>0</v>
      </c>
      <c r="L24" s="63">
        <v>0</v>
      </c>
      <c r="M24" s="17">
        <f t="shared" si="4"/>
        <v>0</v>
      </c>
      <c r="N24" s="19">
        <f t="shared" si="5"/>
        <v>0</v>
      </c>
    </row>
    <row r="25" spans="2:24" x14ac:dyDescent="0.25">
      <c r="B25" s="59">
        <v>2016</v>
      </c>
      <c r="C25" s="60">
        <v>1607165</v>
      </c>
      <c r="D25" s="60">
        <v>48314</v>
      </c>
      <c r="E25" s="63">
        <f t="shared" si="6"/>
        <v>3.0061630261983056E-2</v>
      </c>
      <c r="F25" s="63">
        <v>0</v>
      </c>
      <c r="G25" s="61">
        <v>8265</v>
      </c>
      <c r="H25" s="61">
        <v>81</v>
      </c>
      <c r="I25" s="63">
        <v>0</v>
      </c>
      <c r="J25" s="61">
        <v>8265</v>
      </c>
      <c r="K25" s="61">
        <v>81</v>
      </c>
      <c r="L25" s="63">
        <v>0</v>
      </c>
      <c r="M25" s="61">
        <v>8265</v>
      </c>
      <c r="N25" s="61">
        <v>81</v>
      </c>
    </row>
    <row r="26" spans="2:24" x14ac:dyDescent="0.25">
      <c r="B26" s="59">
        <v>2017</v>
      </c>
      <c r="C26" s="60">
        <v>1534827</v>
      </c>
      <c r="D26" s="60">
        <v>47353.142857141793</v>
      </c>
      <c r="E26" s="63">
        <f t="shared" si="6"/>
        <v>3.085243018082285E-2</v>
      </c>
      <c r="F26" s="63">
        <v>0</v>
      </c>
      <c r="G26" s="61">
        <v>10554</v>
      </c>
      <c r="H26" s="61">
        <v>92</v>
      </c>
      <c r="I26" s="63">
        <v>0</v>
      </c>
      <c r="J26" s="61">
        <v>10554</v>
      </c>
      <c r="K26" s="61">
        <v>92</v>
      </c>
      <c r="L26" s="63">
        <v>0</v>
      </c>
      <c r="M26" s="61">
        <v>10554</v>
      </c>
      <c r="N26" s="61">
        <v>92</v>
      </c>
      <c r="V26" s="86" t="s">
        <v>71</v>
      </c>
      <c r="W26" s="86"/>
      <c r="X26" s="86"/>
    </row>
    <row r="27" spans="2:24" s="83" customFormat="1" x14ac:dyDescent="0.25">
      <c r="B27" s="79">
        <v>2018</v>
      </c>
      <c r="C27" s="80">
        <v>1426926</v>
      </c>
      <c r="D27" s="80">
        <v>51642.285714285448</v>
      </c>
      <c r="E27" s="81">
        <f t="shared" si="6"/>
        <v>3.619128512220357E-2</v>
      </c>
      <c r="F27" s="81">
        <v>0</v>
      </c>
      <c r="G27" s="82">
        <v>17807</v>
      </c>
      <c r="H27" s="82">
        <v>199</v>
      </c>
      <c r="I27" s="81">
        <v>0</v>
      </c>
      <c r="J27" s="82">
        <v>17807</v>
      </c>
      <c r="K27" s="82">
        <v>199</v>
      </c>
      <c r="L27" s="81">
        <v>0</v>
      </c>
      <c r="M27" s="82">
        <v>17807</v>
      </c>
      <c r="N27" s="82">
        <v>199</v>
      </c>
      <c r="V27" s="84">
        <f t="array" ref="V27:X33">LINEST(E22:E39,B22:B39^{1,2},1,1)</f>
        <v>-5.2572005665525562E-5</v>
      </c>
      <c r="W27" s="84">
        <v>0.21452890275684569</v>
      </c>
      <c r="X27" s="84">
        <v>-218.79254802690875</v>
      </c>
    </row>
    <row r="28" spans="2:24" x14ac:dyDescent="0.25">
      <c r="B28" s="59">
        <v>2019</v>
      </c>
      <c r="C28" s="60">
        <v>1317727</v>
      </c>
      <c r="D28" s="60">
        <v>55931.428571427241</v>
      </c>
      <c r="E28" s="63">
        <f t="shared" si="6"/>
        <v>4.2445384037381975E-2</v>
      </c>
      <c r="F28" s="63">
        <v>0</v>
      </c>
      <c r="G28" s="61">
        <v>25608</v>
      </c>
      <c r="H28" s="68">
        <v>280</v>
      </c>
      <c r="I28" s="63">
        <v>0</v>
      </c>
      <c r="J28" s="61">
        <v>25608</v>
      </c>
      <c r="K28" s="68">
        <v>280</v>
      </c>
      <c r="L28" s="63">
        <v>0</v>
      </c>
      <c r="M28" s="61">
        <v>25608</v>
      </c>
      <c r="N28" s="68">
        <v>280</v>
      </c>
      <c r="V28" s="73">
        <v>1.7064877257679867E-5</v>
      </c>
      <c r="W28" s="73">
        <v>6.8993343775134094E-2</v>
      </c>
      <c r="X28" s="73">
        <v>69.734699412297203</v>
      </c>
    </row>
    <row r="29" spans="2:24" x14ac:dyDescent="0.25">
      <c r="B29" s="59">
        <v>2020</v>
      </c>
      <c r="C29" s="61">
        <v>1443011.5579999983</v>
      </c>
      <c r="D29" s="60">
        <v>60220.571428570896</v>
      </c>
      <c r="E29" s="63">
        <f t="shared" si="6"/>
        <v>4.1732563467499935E-2</v>
      </c>
      <c r="F29" s="67">
        <f>$G$7/11</f>
        <v>1.8181818181818184E-2</v>
      </c>
      <c r="G29" s="69">
        <f>C29*F29</f>
        <v>26236.573781818155</v>
      </c>
      <c r="H29" s="85">
        <f t="shared" ref="H29:H39" si="7">G29*E29</f>
        <v>1094.9194805194709</v>
      </c>
      <c r="I29" s="70">
        <f>$J$7/11</f>
        <v>5.4545454545454541E-3</v>
      </c>
      <c r="J29" s="69">
        <f t="shared" si="2"/>
        <v>7870.9721345454445</v>
      </c>
      <c r="K29" s="69">
        <f t="shared" si="3"/>
        <v>328.47584415584117</v>
      </c>
      <c r="L29" s="67">
        <f>L28+$M$7/11</f>
        <v>5.4545454545454543E-2</v>
      </c>
      <c r="M29" s="69">
        <f>C29*L29</f>
        <v>78709.721345454454</v>
      </c>
      <c r="N29" s="69">
        <f>M29*E29</f>
        <v>3284.7584415584124</v>
      </c>
      <c r="Q29" s="3"/>
      <c r="V29" s="73">
        <v>0.97712452195416344</v>
      </c>
      <c r="W29" s="73">
        <v>1.734919862769587E-3</v>
      </c>
      <c r="X29" s="73" t="e">
        <v>#N/A</v>
      </c>
    </row>
    <row r="30" spans="2:24" x14ac:dyDescent="0.25">
      <c r="B30" s="59">
        <v>2021</v>
      </c>
      <c r="C30" s="61">
        <v>1479143.3008999974</v>
      </c>
      <c r="D30" s="60">
        <v>64509.714285714552</v>
      </c>
      <c r="E30" s="63">
        <f t="shared" si="6"/>
        <v>4.3612890141518451E-2</v>
      </c>
      <c r="F30" s="67">
        <f t="shared" ref="F30:F39" si="8">F29+$G$7/11</f>
        <v>3.6363636363636369E-2</v>
      </c>
      <c r="G30" s="69">
        <f t="shared" si="0"/>
        <v>53787.029123636275</v>
      </c>
      <c r="H30" s="85">
        <f t="shared" si="7"/>
        <v>2345.8077922078023</v>
      </c>
      <c r="I30" s="70">
        <f t="shared" ref="I30:I39" si="9">I29+$J$7/11</f>
        <v>1.0909090909090908E-2</v>
      </c>
      <c r="J30" s="69">
        <f t="shared" si="2"/>
        <v>16136.108737090879</v>
      </c>
      <c r="K30" s="69">
        <f t="shared" si="3"/>
        <v>703.74233766234056</v>
      </c>
      <c r="L30" s="67">
        <f>L29+$M$7/11</f>
        <v>0.10909090909090909</v>
      </c>
      <c r="M30" s="69">
        <f t="shared" ref="M30:M39" si="10">C30*L30</f>
        <v>161361.08737090879</v>
      </c>
      <c r="N30" s="69">
        <f t="shared" ref="N30:N39" si="11">M30*E30</f>
        <v>7037.4233766234056</v>
      </c>
      <c r="Q30" s="3"/>
      <c r="V30" s="73">
        <v>320.36200074035276</v>
      </c>
      <c r="W30" s="73">
        <v>15</v>
      </c>
      <c r="X30" s="73" t="e">
        <v>#N/A</v>
      </c>
    </row>
    <row r="31" spans="2:24" x14ac:dyDescent="0.25">
      <c r="B31" s="59">
        <v>2022</v>
      </c>
      <c r="C31" s="61">
        <v>1515275.0437999964</v>
      </c>
      <c r="D31" s="60">
        <v>68798.857142856345</v>
      </c>
      <c r="E31" s="63">
        <f t="shared" si="6"/>
        <v>4.5403544012922591E-2</v>
      </c>
      <c r="F31" s="67">
        <f t="shared" si="8"/>
        <v>5.454545454545455E-2</v>
      </c>
      <c r="G31" s="69">
        <f t="shared" si="0"/>
        <v>82651.36602545435</v>
      </c>
      <c r="H31" s="85">
        <f t="shared" si="7"/>
        <v>3752.6649350648913</v>
      </c>
      <c r="I31" s="70">
        <f t="shared" si="9"/>
        <v>1.6363636363636361E-2</v>
      </c>
      <c r="J31" s="69">
        <f t="shared" si="2"/>
        <v>24795.409807636301</v>
      </c>
      <c r="K31" s="69">
        <f t="shared" si="3"/>
        <v>1125.7994805194674</v>
      </c>
      <c r="L31" s="67">
        <f t="shared" ref="L31:L39" si="12">L30+$M$7/11</f>
        <v>0.16363636363636364</v>
      </c>
      <c r="M31" s="69">
        <f t="shared" si="10"/>
        <v>247954.09807636304</v>
      </c>
      <c r="N31" s="69">
        <f t="shared" si="11"/>
        <v>11257.994805194674</v>
      </c>
      <c r="V31" s="73">
        <v>1.9285452413830967E-3</v>
      </c>
      <c r="W31" s="73">
        <v>4.5149203953486638E-5</v>
      </c>
      <c r="X31" s="73" t="e">
        <v>#N/A</v>
      </c>
    </row>
    <row r="32" spans="2:24" x14ac:dyDescent="0.25">
      <c r="B32" s="59">
        <v>2023</v>
      </c>
      <c r="C32" s="61">
        <v>1551406.7866999954</v>
      </c>
      <c r="D32" s="60">
        <v>73088</v>
      </c>
      <c r="E32" s="63">
        <f t="shared" si="6"/>
        <v>4.7110790430062402E-2</v>
      </c>
      <c r="F32" s="67">
        <f t="shared" si="8"/>
        <v>7.2727272727272738E-2</v>
      </c>
      <c r="G32" s="69">
        <f t="shared" si="0"/>
        <v>112829.58448727241</v>
      </c>
      <c r="H32" s="85">
        <f t="shared" si="7"/>
        <v>5315.4909090909105</v>
      </c>
      <c r="I32" s="70">
        <f t="shared" si="9"/>
        <v>2.1818181818181816E-2</v>
      </c>
      <c r="J32" s="69">
        <f t="shared" si="2"/>
        <v>33848.875346181718</v>
      </c>
      <c r="K32" s="69">
        <f t="shared" si="3"/>
        <v>1594.6472727272728</v>
      </c>
      <c r="L32" s="67">
        <f t="shared" si="12"/>
        <v>0.21818181818181817</v>
      </c>
      <c r="M32" s="69">
        <f t="shared" si="10"/>
        <v>338488.75346181716</v>
      </c>
      <c r="N32" s="69">
        <f t="shared" si="11"/>
        <v>15946.472727272727</v>
      </c>
      <c r="V32" s="73" t="e">
        <v>#N/A</v>
      </c>
      <c r="W32" s="73" t="e">
        <v>#N/A</v>
      </c>
      <c r="X32" s="73" t="e">
        <v>#N/A</v>
      </c>
    </row>
    <row r="33" spans="1:24" x14ac:dyDescent="0.25">
      <c r="B33" s="59">
        <v>2024</v>
      </c>
      <c r="C33" s="61">
        <v>1587538.5295999944</v>
      </c>
      <c r="D33" s="60">
        <v>77377.142857141793</v>
      </c>
      <c r="E33" s="63">
        <f t="shared" si="6"/>
        <v>4.874032435397848E-2</v>
      </c>
      <c r="F33" s="67">
        <f t="shared" si="8"/>
        <v>9.0909090909090925E-2</v>
      </c>
      <c r="G33" s="69">
        <f t="shared" si="0"/>
        <v>144321.68450909044</v>
      </c>
      <c r="H33" s="85">
        <f t="shared" si="7"/>
        <v>7034.2857142856192</v>
      </c>
      <c r="I33" s="70">
        <f t="shared" si="9"/>
        <v>2.7272727272727271E-2</v>
      </c>
      <c r="J33" s="69">
        <f t="shared" si="2"/>
        <v>43296.505352727116</v>
      </c>
      <c r="K33" s="69">
        <f t="shared" si="3"/>
        <v>2110.2857142856851</v>
      </c>
      <c r="L33" s="67">
        <f t="shared" si="12"/>
        <v>0.27272727272727271</v>
      </c>
      <c r="M33" s="69">
        <f t="shared" si="10"/>
        <v>432965.0535272712</v>
      </c>
      <c r="N33" s="69">
        <f t="shared" si="11"/>
        <v>21102.857142856854</v>
      </c>
      <c r="V33" s="73" t="e">
        <v>#N/A</v>
      </c>
      <c r="W33" s="73" t="e">
        <v>#N/A</v>
      </c>
      <c r="X33" s="73" t="e">
        <v>#N/A</v>
      </c>
    </row>
    <row r="34" spans="1:24" ht="17.25" x14ac:dyDescent="0.25">
      <c r="B34" s="59">
        <v>2025</v>
      </c>
      <c r="C34" s="61">
        <v>1623670.2724999934</v>
      </c>
      <c r="D34" s="60">
        <v>81666.285714285448</v>
      </c>
      <c r="E34" s="63">
        <f>D34/C34</f>
        <v>5.0297333822921106E-2</v>
      </c>
      <c r="F34" s="67">
        <f t="shared" si="8"/>
        <v>0.10909090909090911</v>
      </c>
      <c r="G34" s="69">
        <f t="shared" si="0"/>
        <v>177127.6660909084</v>
      </c>
      <c r="H34" s="85">
        <f t="shared" si="7"/>
        <v>8909.0493506493222</v>
      </c>
      <c r="I34" s="70">
        <f t="shared" si="9"/>
        <v>3.2727272727272723E-2</v>
      </c>
      <c r="J34" s="69">
        <f t="shared" si="2"/>
        <v>53138.299827272509</v>
      </c>
      <c r="K34" s="69">
        <f t="shared" si="3"/>
        <v>2672.7148051947961</v>
      </c>
      <c r="L34" s="67">
        <f t="shared" si="12"/>
        <v>0.32727272727272727</v>
      </c>
      <c r="M34" s="69">
        <f t="shared" si="10"/>
        <v>531382.99827272515</v>
      </c>
      <c r="N34" s="69">
        <f t="shared" si="11"/>
        <v>26727.148051947966</v>
      </c>
      <c r="V34" s="72" t="s">
        <v>72</v>
      </c>
      <c r="W34" s="73">
        <f t="array" ref="W34:W36">TRANSPOSE(V27:X27)</f>
        <v>-5.2572005665525562E-5</v>
      </c>
      <c r="X34" s="72"/>
    </row>
    <row r="35" spans="1:24" x14ac:dyDescent="0.25">
      <c r="B35" s="59">
        <v>2026</v>
      </c>
      <c r="C35" s="61">
        <v>1659802.0154000074</v>
      </c>
      <c r="D35" s="60">
        <v>85955.428571427241</v>
      </c>
      <c r="E35" s="63">
        <f t="shared" si="6"/>
        <v>5.1786555127607936E-2</v>
      </c>
      <c r="F35" s="67">
        <f t="shared" si="8"/>
        <v>0.12727272727272729</v>
      </c>
      <c r="G35" s="69">
        <f t="shared" si="0"/>
        <v>211247.52923272824</v>
      </c>
      <c r="H35" s="85">
        <f t="shared" si="7"/>
        <v>10939.781818181649</v>
      </c>
      <c r="I35" s="70">
        <f t="shared" si="9"/>
        <v>3.8181818181818178E-2</v>
      </c>
      <c r="J35" s="69">
        <f t="shared" si="2"/>
        <v>63374.258769818458</v>
      </c>
      <c r="K35" s="69">
        <f t="shared" si="3"/>
        <v>3281.9345454544941</v>
      </c>
      <c r="L35" s="67">
        <f t="shared" si="12"/>
        <v>0.38181818181818183</v>
      </c>
      <c r="M35" s="69">
        <f t="shared" si="10"/>
        <v>633742.58769818465</v>
      </c>
      <c r="N35" s="69">
        <f t="shared" si="11"/>
        <v>32819.345454544949</v>
      </c>
      <c r="V35" s="72" t="s">
        <v>69</v>
      </c>
      <c r="W35" s="73">
        <v>0.21452890275684569</v>
      </c>
      <c r="X35" s="72"/>
    </row>
    <row r="36" spans="1:24" x14ac:dyDescent="0.25">
      <c r="B36" s="59">
        <v>2027</v>
      </c>
      <c r="C36" s="61">
        <v>1695933.7583000064</v>
      </c>
      <c r="D36" s="60">
        <v>90244.571428570896</v>
      </c>
      <c r="E36" s="63">
        <f t="shared" si="6"/>
        <v>5.3212320933472959E-2</v>
      </c>
      <c r="F36" s="67">
        <f t="shared" si="8"/>
        <v>0.14545454545454548</v>
      </c>
      <c r="G36" s="69">
        <f t="shared" si="0"/>
        <v>246681.27393454642</v>
      </c>
      <c r="H36" s="85">
        <f t="shared" si="7"/>
        <v>13126.483116883042</v>
      </c>
      <c r="I36" s="70">
        <f t="shared" si="9"/>
        <v>4.3636363636363633E-2</v>
      </c>
      <c r="J36" s="69">
        <f t="shared" si="2"/>
        <v>74004.382180363915</v>
      </c>
      <c r="K36" s="69">
        <f t="shared" si="3"/>
        <v>3937.944935064912</v>
      </c>
      <c r="L36" s="67">
        <f t="shared" si="12"/>
        <v>0.4363636363636364</v>
      </c>
      <c r="M36" s="69">
        <f t="shared" si="10"/>
        <v>740043.82180363918</v>
      </c>
      <c r="N36" s="69">
        <f t="shared" si="11"/>
        <v>39379.44935064912</v>
      </c>
      <c r="V36" s="72" t="s">
        <v>70</v>
      </c>
      <c r="W36" s="73">
        <v>-218.79254802690875</v>
      </c>
      <c r="X36" s="72"/>
    </row>
    <row r="37" spans="1:24" x14ac:dyDescent="0.25">
      <c r="B37" s="59">
        <v>2028</v>
      </c>
      <c r="C37" s="61">
        <v>1732065.5012000054</v>
      </c>
      <c r="D37" s="60">
        <v>94533.714285714552</v>
      </c>
      <c r="E37" s="63">
        <f t="shared" si="6"/>
        <v>5.4578602379771399E-2</v>
      </c>
      <c r="F37" s="67">
        <f t="shared" si="8"/>
        <v>0.16363636363636366</v>
      </c>
      <c r="G37" s="69">
        <f>C37*F37</f>
        <v>283428.90019636456</v>
      </c>
      <c r="H37" s="85">
        <f t="shared" si="7"/>
        <v>15469.153246753292</v>
      </c>
      <c r="I37" s="70">
        <f t="shared" si="9"/>
        <v>4.9090909090909088E-2</v>
      </c>
      <c r="J37" s="69">
        <f t="shared" si="2"/>
        <v>85028.670058909353</v>
      </c>
      <c r="K37" s="69">
        <f t="shared" si="3"/>
        <v>4640.7459740259874</v>
      </c>
      <c r="L37" s="67">
        <f t="shared" si="12"/>
        <v>0.49090909090909096</v>
      </c>
      <c r="M37" s="69">
        <f t="shared" si="10"/>
        <v>850286.70058909361</v>
      </c>
      <c r="N37" s="69">
        <f t="shared" si="11"/>
        <v>46407.459740259874</v>
      </c>
    </row>
    <row r="38" spans="1:24" x14ac:dyDescent="0.25">
      <c r="B38" s="59">
        <v>2029</v>
      </c>
      <c r="C38" s="61">
        <v>1768197.2441000044</v>
      </c>
      <c r="D38" s="60">
        <v>98822.857142856345</v>
      </c>
      <c r="E38" s="63">
        <f t="shared" si="6"/>
        <v>5.5889046017123641E-2</v>
      </c>
      <c r="F38" s="67">
        <f t="shared" si="8"/>
        <v>0.18181818181818185</v>
      </c>
      <c r="G38" s="69">
        <f t="shared" si="0"/>
        <v>321490.40801818267</v>
      </c>
      <c r="H38" s="85">
        <f t="shared" si="7"/>
        <v>17967.792207792067</v>
      </c>
      <c r="I38" s="70">
        <f t="shared" si="9"/>
        <v>5.4545454545454543E-2</v>
      </c>
      <c r="J38" s="69">
        <f t="shared" si="2"/>
        <v>96447.122405454778</v>
      </c>
      <c r="K38" s="69">
        <f t="shared" si="3"/>
        <v>5390.3376623376189</v>
      </c>
      <c r="L38" s="67">
        <f t="shared" si="12"/>
        <v>0.54545454545454553</v>
      </c>
      <c r="M38" s="69">
        <f t="shared" si="10"/>
        <v>964471.22405454796</v>
      </c>
      <c r="N38" s="69">
        <f t="shared" si="11"/>
        <v>53903.376623376193</v>
      </c>
    </row>
    <row r="39" spans="1:24" x14ac:dyDescent="0.25">
      <c r="B39" s="59">
        <v>2030</v>
      </c>
      <c r="C39" s="61">
        <v>1804328.9870000035</v>
      </c>
      <c r="D39" s="60">
        <v>103112</v>
      </c>
      <c r="E39" s="63">
        <f t="shared" si="6"/>
        <v>5.7147006307004367E-2</v>
      </c>
      <c r="F39" s="67">
        <f t="shared" si="8"/>
        <v>0.20000000000000004</v>
      </c>
      <c r="G39" s="69">
        <f t="shared" si="0"/>
        <v>360865.79740000074</v>
      </c>
      <c r="H39" s="85">
        <f t="shared" si="7"/>
        <v>20622.400000000001</v>
      </c>
      <c r="I39" s="70">
        <f t="shared" si="9"/>
        <v>0.06</v>
      </c>
      <c r="J39" s="69">
        <f t="shared" si="2"/>
        <v>108259.73922000021</v>
      </c>
      <c r="K39" s="69">
        <f t="shared" si="3"/>
        <v>6186.72</v>
      </c>
      <c r="L39" s="67">
        <f t="shared" si="12"/>
        <v>0.60000000000000009</v>
      </c>
      <c r="M39" s="69">
        <f t="shared" si="10"/>
        <v>1082597.3922000022</v>
      </c>
      <c r="N39" s="69">
        <f t="shared" si="11"/>
        <v>61867.200000000004</v>
      </c>
    </row>
    <row r="40" spans="1:24" x14ac:dyDescent="0.25">
      <c r="A40" s="20"/>
      <c r="B40" s="21" t="s">
        <v>20</v>
      </c>
      <c r="C40" s="22">
        <f>'Datos Vehic en Circulacion'!B39</f>
        <v>46512195.870000362</v>
      </c>
      <c r="D40" s="20"/>
      <c r="E40" s="20"/>
      <c r="F40" s="23">
        <f>G40/$C$40</f>
        <v>4.478184213494512E-2</v>
      </c>
      <c r="G40" s="22">
        <f>SUM(G9:G39)</f>
        <v>2082901.8128000028</v>
      </c>
      <c r="H40" s="22">
        <f>SUM(H9:H39)</f>
        <v>107229.82857142808</v>
      </c>
      <c r="I40" s="23">
        <f>J40/$C$40</f>
        <v>1.4371162903343601E-2</v>
      </c>
      <c r="J40" s="22">
        <f>SUM(J9:J39)</f>
        <v>668434.34384000069</v>
      </c>
      <c r="K40" s="22">
        <f>SUM(K9:K39)</f>
        <v>32625.348571428418</v>
      </c>
      <c r="L40" s="23">
        <f>M40/$C$40</f>
        <v>0.13166949708237802</v>
      </c>
      <c r="M40" s="22">
        <f>SUM(M9:M39)</f>
        <v>6124237.4384000078</v>
      </c>
      <c r="N40" s="22">
        <f>SUM(N9:N39)</f>
        <v>320385.48571428418</v>
      </c>
    </row>
    <row r="41" spans="1:24" x14ac:dyDescent="0.25">
      <c r="B41" t="s">
        <v>59</v>
      </c>
      <c r="C41" t="s">
        <v>64</v>
      </c>
      <c r="D41" s="57" t="s">
        <v>65</v>
      </c>
      <c r="G41" s="11"/>
    </row>
    <row r="42" spans="1:24" x14ac:dyDescent="0.25">
      <c r="B42" t="s">
        <v>60</v>
      </c>
      <c r="C42" t="s">
        <v>63</v>
      </c>
      <c r="D42" t="s">
        <v>61</v>
      </c>
      <c r="E42" t="s">
        <v>62</v>
      </c>
    </row>
    <row r="63" spans="3:14" x14ac:dyDescent="0.25">
      <c r="C63" s="88" t="str">
        <f>_xlfn.CONCAT("Regresión cuadrática - ",F7," ",100*G7,"%")</f>
        <v>Regresión cuadrática - % de penetración: 20%</v>
      </c>
      <c r="D63" s="88"/>
      <c r="E63" s="88"/>
      <c r="H63" s="88" t="str">
        <f>_xlfn.CONCAT("Regresión cuadrática - ",I7," ",100*J7,"%")</f>
        <v>Regresión cuadrática - % de penetración: 6%</v>
      </c>
      <c r="I63" s="88"/>
      <c r="J63" s="88"/>
      <c r="L63" s="88" t="str">
        <f>_xlfn.CONCAT("Regresión cuadrática - ",L7," ",100*M7,"%")</f>
        <v>Regresión cuadrática - % de penetración: 60%</v>
      </c>
      <c r="M63" s="88"/>
      <c r="N63" s="88"/>
    </row>
    <row r="64" spans="3:14" x14ac:dyDescent="0.25">
      <c r="C64" s="18"/>
      <c r="D64" s="18"/>
      <c r="E64" s="18"/>
      <c r="H64" s="18"/>
      <c r="I64" s="18"/>
      <c r="J64" s="18"/>
      <c r="L64" s="18"/>
      <c r="M64" s="18"/>
      <c r="N64" s="18"/>
    </row>
    <row r="65" spans="3:14" x14ac:dyDescent="0.25">
      <c r="C65" s="76">
        <f t="array" ref="C65:E69">LINEST(H22:H39,B22:B39^{1,2},1,1)</f>
        <v>102.9522795960453</v>
      </c>
      <c r="D65" s="76">
        <v>-415027.46230832947</v>
      </c>
      <c r="E65" s="76">
        <v>418270597.01610965</v>
      </c>
      <c r="G65" s="71"/>
      <c r="H65" s="76">
        <f t="array" ref="H65:J69">LINEST(K22:K39,B22:B39^{1,2},1,1)</f>
        <v>30.272867831341884</v>
      </c>
      <c r="I65" s="76">
        <v>-122033.88285529517</v>
      </c>
      <c r="J65" s="76">
        <v>122983560.27463384</v>
      </c>
      <c r="L65" s="76">
        <f t="array" ref="L65:N69">LINEST(N22:N39,B22:B39^{1,2},1,1)</f>
        <v>310.60774178091208</v>
      </c>
      <c r="M65" s="76">
        <v>-1252151.9750312841</v>
      </c>
      <c r="N65" s="76">
        <v>1261947844.8488972</v>
      </c>
    </row>
    <row r="66" spans="3:14" x14ac:dyDescent="0.25">
      <c r="C66" s="76">
        <v>2.9642891207191053</v>
      </c>
      <c r="D66" s="76">
        <v>11984.628735763266</v>
      </c>
      <c r="E66" s="76">
        <v>12113407.420581372</v>
      </c>
      <c r="G66" s="71"/>
      <c r="H66" s="76">
        <v>0.90926130490070112</v>
      </c>
      <c r="I66" s="76">
        <v>3676.1458546212966</v>
      </c>
      <c r="J66" s="76">
        <v>3715647.2224813579</v>
      </c>
      <c r="L66" s="76">
        <v>9.4138018241794725</v>
      </c>
      <c r="M66" s="76">
        <v>38060.025611628866</v>
      </c>
      <c r="N66" s="76">
        <v>38468992.810402639</v>
      </c>
    </row>
    <row r="67" spans="3:14" x14ac:dyDescent="0.25">
      <c r="C67" s="76">
        <v>0.99833584416528287</v>
      </c>
      <c r="D67" s="76">
        <v>301.36777410531357</v>
      </c>
      <c r="E67" s="76" t="e">
        <v>#N/A</v>
      </c>
      <c r="G67" s="71"/>
      <c r="H67" s="76">
        <v>0.99822355281354747</v>
      </c>
      <c r="I67" s="76">
        <v>92.441069132805197</v>
      </c>
      <c r="J67" s="76" t="e">
        <v>#N/A</v>
      </c>
      <c r="L67" s="76">
        <v>0.99814659816945073</v>
      </c>
      <c r="M67" s="76">
        <v>957.06470795712312</v>
      </c>
      <c r="N67" s="76" t="e">
        <v>#N/A</v>
      </c>
    </row>
    <row r="68" spans="3:14" x14ac:dyDescent="0.25">
      <c r="C68" s="76">
        <v>4499.2894746015836</v>
      </c>
      <c r="D68" s="76">
        <v>15</v>
      </c>
      <c r="E68" s="76" t="e">
        <v>#N/A</v>
      </c>
      <c r="H68" s="76">
        <v>4214.4099206530627</v>
      </c>
      <c r="I68" s="76">
        <v>15</v>
      </c>
      <c r="J68" s="76" t="e">
        <v>#N/A</v>
      </c>
      <c r="L68" s="76">
        <v>4039.1130314423813</v>
      </c>
      <c r="M68" s="76">
        <v>15</v>
      </c>
      <c r="N68" s="76" t="e">
        <v>#N/A</v>
      </c>
    </row>
    <row r="69" spans="3:14" x14ac:dyDescent="0.25">
      <c r="C69" s="76">
        <v>817273753.98660719</v>
      </c>
      <c r="D69" s="76">
        <v>1362338.0290378698</v>
      </c>
      <c r="E69" s="76" t="e">
        <v>#N/A</v>
      </c>
      <c r="H69" s="76">
        <v>72027226.271582916</v>
      </c>
      <c r="I69" s="76">
        <v>128180.26893624106</v>
      </c>
      <c r="J69" s="76" t="e">
        <v>#N/A</v>
      </c>
      <c r="L69" s="76">
        <v>7399435791.9093723</v>
      </c>
      <c r="M69" s="76">
        <v>13739592.828255802</v>
      </c>
      <c r="N69" s="76" t="e">
        <v>#N/A</v>
      </c>
    </row>
    <row r="70" spans="3:14" ht="17.25" x14ac:dyDescent="0.25">
      <c r="C70" s="77" t="s">
        <v>73</v>
      </c>
      <c r="D70" s="76">
        <f t="array" ref="D70:D72">TRANSPOSE(C65:E65)</f>
        <v>102.9522795960453</v>
      </c>
      <c r="E70" s="18"/>
      <c r="H70" s="77" t="s">
        <v>73</v>
      </c>
      <c r="I70" s="76">
        <f t="array" ref="I70:I72">TRANSPOSE(H65:J65)</f>
        <v>30.272867831341884</v>
      </c>
      <c r="J70" s="18"/>
      <c r="L70" s="77" t="s">
        <v>73</v>
      </c>
      <c r="M70" s="76">
        <f t="array" ref="M70:M72">TRANSPOSE(L65:N65)</f>
        <v>310.60774178091208</v>
      </c>
      <c r="N70" s="18"/>
    </row>
    <row r="71" spans="3:14" x14ac:dyDescent="0.25">
      <c r="C71" s="77" t="s">
        <v>74</v>
      </c>
      <c r="D71" s="76">
        <v>-415027.46230832947</v>
      </c>
      <c r="E71" s="18"/>
      <c r="H71" s="77" t="s">
        <v>74</v>
      </c>
      <c r="I71" s="76">
        <v>-122033.88285529517</v>
      </c>
      <c r="J71" s="18"/>
      <c r="L71" s="77" t="s">
        <v>74</v>
      </c>
      <c r="M71" s="76">
        <v>-1252151.9750312841</v>
      </c>
      <c r="N71" s="18"/>
    </row>
    <row r="72" spans="3:14" x14ac:dyDescent="0.25">
      <c r="C72" s="77" t="s">
        <v>70</v>
      </c>
      <c r="D72" s="76">
        <v>418270597.01610965</v>
      </c>
      <c r="E72" s="18"/>
      <c r="H72" s="77" t="s">
        <v>70</v>
      </c>
      <c r="I72" s="76">
        <v>122983560.27463384</v>
      </c>
      <c r="J72" s="18"/>
      <c r="L72" s="77" t="s">
        <v>70</v>
      </c>
      <c r="M72" s="76">
        <v>1261947844.8488972</v>
      </c>
      <c r="N72" s="18"/>
    </row>
    <row r="74" spans="3:14" ht="45" x14ac:dyDescent="0.25">
      <c r="C74" s="18"/>
      <c r="D74" s="42" t="str">
        <f>H8</f>
        <v>Venta Chihuahua híbridos/eléctricos EM</v>
      </c>
      <c r="H74" s="18"/>
      <c r="I74" s="42" t="str">
        <f>K8</f>
        <v>Venta Chihuahua híbridos/eléctricos LB</v>
      </c>
      <c r="L74" s="18"/>
      <c r="M74" s="42" t="str">
        <f>N8</f>
        <v>Venta Chihuahua híbridos/eléctricos EM</v>
      </c>
    </row>
    <row r="75" spans="3:14" ht="30" x14ac:dyDescent="0.25">
      <c r="C75" s="18"/>
      <c r="D75" s="42" t="str">
        <f>_xlfn.CONCAT(F6," ",G7*100,"%")</f>
        <v>Escenario de Mitigación 20%</v>
      </c>
      <c r="H75" s="18"/>
      <c r="I75" s="42" t="str">
        <f>_xlfn.CONCAT(I6," ",J7*100,"%")</f>
        <v>Escenario Base 6%</v>
      </c>
      <c r="L75" s="18"/>
      <c r="M75" s="42" t="str">
        <f>_xlfn.CONCAT(L6," ",M7*100,"%")</f>
        <v>Escenario de Mitigación 60%</v>
      </c>
    </row>
    <row r="76" spans="3:14" x14ac:dyDescent="0.25">
      <c r="C76" s="18">
        <v>2013</v>
      </c>
      <c r="D76" s="17">
        <f>H22</f>
        <v>0</v>
      </c>
      <c r="H76" s="18">
        <v>2013</v>
      </c>
      <c r="I76" s="17">
        <f>K22</f>
        <v>0</v>
      </c>
      <c r="L76" s="18">
        <v>2013</v>
      </c>
      <c r="M76" s="17">
        <f>N22</f>
        <v>0</v>
      </c>
    </row>
    <row r="77" spans="3:14" x14ac:dyDescent="0.25">
      <c r="C77" s="18">
        <v>2014</v>
      </c>
      <c r="D77" s="17">
        <f t="shared" ref="D77:D92" si="13">H23</f>
        <v>0</v>
      </c>
      <c r="H77" s="18">
        <v>2014</v>
      </c>
      <c r="I77" s="17">
        <f t="shared" ref="I77:I92" si="14">K23</f>
        <v>0</v>
      </c>
      <c r="L77" s="18">
        <v>2014</v>
      </c>
      <c r="M77" s="17">
        <f t="shared" ref="M77:M92" si="15">N23</f>
        <v>0</v>
      </c>
    </row>
    <row r="78" spans="3:14" x14ac:dyDescent="0.25">
      <c r="C78" s="18">
        <v>2015</v>
      </c>
      <c r="D78" s="17">
        <f t="shared" si="13"/>
        <v>0</v>
      </c>
      <c r="H78" s="18">
        <v>2015</v>
      </c>
      <c r="I78" s="17">
        <f t="shared" si="14"/>
        <v>0</v>
      </c>
      <c r="L78" s="18">
        <v>2015</v>
      </c>
      <c r="M78" s="17">
        <f t="shared" si="15"/>
        <v>0</v>
      </c>
    </row>
    <row r="79" spans="3:14" x14ac:dyDescent="0.25">
      <c r="C79" s="18">
        <v>2016</v>
      </c>
      <c r="D79" s="17">
        <f t="shared" si="13"/>
        <v>81</v>
      </c>
      <c r="H79" s="18">
        <v>2016</v>
      </c>
      <c r="I79" s="17">
        <f t="shared" si="14"/>
        <v>81</v>
      </c>
      <c r="L79" s="18">
        <v>2016</v>
      </c>
      <c r="M79" s="17">
        <f t="shared" si="15"/>
        <v>81</v>
      </c>
    </row>
    <row r="80" spans="3:14" x14ac:dyDescent="0.25">
      <c r="C80" s="18">
        <v>2017</v>
      </c>
      <c r="D80" s="17">
        <f t="shared" si="13"/>
        <v>92</v>
      </c>
      <c r="H80" s="18">
        <v>2017</v>
      </c>
      <c r="I80" s="17">
        <f t="shared" si="14"/>
        <v>92</v>
      </c>
      <c r="L80" s="18">
        <v>2017</v>
      </c>
      <c r="M80" s="17">
        <f t="shared" si="15"/>
        <v>92</v>
      </c>
    </row>
    <row r="81" spans="3:14" x14ac:dyDescent="0.25">
      <c r="C81" s="18">
        <v>2018</v>
      </c>
      <c r="D81" s="17">
        <f t="shared" si="13"/>
        <v>199</v>
      </c>
      <c r="H81" s="18">
        <v>2018</v>
      </c>
      <c r="I81" s="17">
        <f t="shared" si="14"/>
        <v>199</v>
      </c>
      <c r="L81" s="18">
        <v>2018</v>
      </c>
      <c r="M81" s="17">
        <f t="shared" si="15"/>
        <v>199</v>
      </c>
    </row>
    <row r="82" spans="3:14" x14ac:dyDescent="0.25">
      <c r="C82" s="18">
        <v>2019</v>
      </c>
      <c r="D82" s="17">
        <f t="shared" si="13"/>
        <v>280</v>
      </c>
      <c r="H82" s="18">
        <v>2019</v>
      </c>
      <c r="I82" s="17">
        <f t="shared" si="14"/>
        <v>280</v>
      </c>
      <c r="L82" s="18">
        <v>2019</v>
      </c>
      <c r="M82" s="17">
        <f t="shared" si="15"/>
        <v>280</v>
      </c>
    </row>
    <row r="83" spans="3:14" x14ac:dyDescent="0.25">
      <c r="C83" s="18">
        <v>2020</v>
      </c>
      <c r="D83" s="17">
        <f t="shared" si="13"/>
        <v>1094.9194805194709</v>
      </c>
      <c r="H83" s="18">
        <v>2020</v>
      </c>
      <c r="I83" s="17">
        <f t="shared" si="14"/>
        <v>328.47584415584117</v>
      </c>
      <c r="L83" s="18">
        <v>2020</v>
      </c>
      <c r="M83" s="17">
        <f t="shared" si="15"/>
        <v>3284.7584415584124</v>
      </c>
    </row>
    <row r="84" spans="3:14" x14ac:dyDescent="0.25">
      <c r="C84" s="18">
        <v>2021</v>
      </c>
      <c r="D84" s="17">
        <f t="shared" si="13"/>
        <v>2345.8077922078023</v>
      </c>
      <c r="H84" s="18">
        <v>2021</v>
      </c>
      <c r="I84" s="17">
        <f t="shared" si="14"/>
        <v>703.74233766234056</v>
      </c>
      <c r="L84" s="18">
        <v>2021</v>
      </c>
      <c r="M84" s="17">
        <f t="shared" si="15"/>
        <v>7037.4233766234056</v>
      </c>
    </row>
    <row r="85" spans="3:14" x14ac:dyDescent="0.25">
      <c r="C85" s="18">
        <v>2022</v>
      </c>
      <c r="D85" s="17">
        <f t="shared" si="13"/>
        <v>3752.6649350648913</v>
      </c>
      <c r="H85" s="18">
        <v>2022</v>
      </c>
      <c r="I85" s="17">
        <f t="shared" si="14"/>
        <v>1125.7994805194674</v>
      </c>
      <c r="L85" s="18">
        <v>2022</v>
      </c>
      <c r="M85" s="17">
        <f t="shared" si="15"/>
        <v>11257.994805194674</v>
      </c>
    </row>
    <row r="86" spans="3:14" x14ac:dyDescent="0.25">
      <c r="C86" s="18">
        <v>2023</v>
      </c>
      <c r="D86" s="17">
        <f t="shared" si="13"/>
        <v>5315.4909090909105</v>
      </c>
      <c r="H86" s="18">
        <v>2023</v>
      </c>
      <c r="I86" s="17">
        <f t="shared" si="14"/>
        <v>1594.6472727272728</v>
      </c>
      <c r="L86" s="18">
        <v>2023</v>
      </c>
      <c r="M86" s="17">
        <f t="shared" si="15"/>
        <v>15946.472727272727</v>
      </c>
    </row>
    <row r="87" spans="3:14" x14ac:dyDescent="0.25">
      <c r="C87" s="18">
        <v>2024</v>
      </c>
      <c r="D87" s="17">
        <f t="shared" si="13"/>
        <v>7034.2857142856192</v>
      </c>
      <c r="H87" s="18">
        <v>2024</v>
      </c>
      <c r="I87" s="17">
        <f t="shared" si="14"/>
        <v>2110.2857142856851</v>
      </c>
      <c r="L87" s="18">
        <v>2024</v>
      </c>
      <c r="M87" s="17">
        <f t="shared" si="15"/>
        <v>21102.857142856854</v>
      </c>
    </row>
    <row r="88" spans="3:14" x14ac:dyDescent="0.25">
      <c r="C88" s="18">
        <v>2025</v>
      </c>
      <c r="D88" s="17">
        <f t="shared" si="13"/>
        <v>8909.0493506493222</v>
      </c>
      <c r="H88" s="18">
        <v>2025</v>
      </c>
      <c r="I88" s="17">
        <f t="shared" si="14"/>
        <v>2672.7148051947961</v>
      </c>
      <c r="L88" s="18">
        <v>2025</v>
      </c>
      <c r="M88" s="17">
        <f t="shared" si="15"/>
        <v>26727.148051947966</v>
      </c>
    </row>
    <row r="89" spans="3:14" x14ac:dyDescent="0.25">
      <c r="C89" s="18">
        <v>2026</v>
      </c>
      <c r="D89" s="17">
        <f t="shared" si="13"/>
        <v>10939.781818181649</v>
      </c>
      <c r="H89" s="18">
        <v>2026</v>
      </c>
      <c r="I89" s="17">
        <f t="shared" si="14"/>
        <v>3281.9345454544941</v>
      </c>
      <c r="L89" s="18">
        <v>2026</v>
      </c>
      <c r="M89" s="17">
        <f t="shared" si="15"/>
        <v>32819.345454544949</v>
      </c>
    </row>
    <row r="90" spans="3:14" x14ac:dyDescent="0.25">
      <c r="C90" s="18">
        <v>2027</v>
      </c>
      <c r="D90" s="17">
        <f t="shared" si="13"/>
        <v>13126.483116883042</v>
      </c>
      <c r="H90" s="18">
        <v>2027</v>
      </c>
      <c r="I90" s="17">
        <f t="shared" si="14"/>
        <v>3937.944935064912</v>
      </c>
      <c r="L90" s="18">
        <v>2027</v>
      </c>
      <c r="M90" s="17">
        <f t="shared" si="15"/>
        <v>39379.44935064912</v>
      </c>
    </row>
    <row r="91" spans="3:14" x14ac:dyDescent="0.25">
      <c r="C91" s="18">
        <v>2028</v>
      </c>
      <c r="D91" s="17">
        <f t="shared" si="13"/>
        <v>15469.153246753292</v>
      </c>
      <c r="H91" s="18">
        <v>2028</v>
      </c>
      <c r="I91" s="17">
        <f t="shared" si="14"/>
        <v>4640.7459740259874</v>
      </c>
      <c r="L91" s="18">
        <v>2028</v>
      </c>
      <c r="M91" s="17">
        <f t="shared" si="15"/>
        <v>46407.459740259874</v>
      </c>
    </row>
    <row r="92" spans="3:14" x14ac:dyDescent="0.25">
      <c r="C92" s="18">
        <v>2029</v>
      </c>
      <c r="D92" s="17">
        <f t="shared" si="13"/>
        <v>17967.792207792067</v>
      </c>
      <c r="H92" s="18">
        <v>2029</v>
      </c>
      <c r="I92" s="17">
        <f t="shared" si="14"/>
        <v>5390.3376623376189</v>
      </c>
      <c r="L92" s="18">
        <v>2029</v>
      </c>
      <c r="M92" s="17">
        <f t="shared" si="15"/>
        <v>53903.376623376193</v>
      </c>
    </row>
    <row r="93" spans="3:14" x14ac:dyDescent="0.25">
      <c r="C93" s="18">
        <v>2030</v>
      </c>
      <c r="D93" s="17">
        <f t="shared" ref="D93:D113" si="16">$D$72+$D$71*C93+$D$70*C93^2</f>
        <v>20897.517543852329</v>
      </c>
      <c r="E93" s="41"/>
      <c r="H93" s="18">
        <v>2030</v>
      </c>
      <c r="I93" s="17">
        <f>$I$72+$I$71*H93+$I$70*H93^2</f>
        <v>6239.1245613992214</v>
      </c>
      <c r="J93" s="41"/>
      <c r="L93" s="18">
        <v>2030</v>
      </c>
      <c r="M93" s="17">
        <f>$M$72+$M$71*L93+$M$70*L93^2</f>
        <v>62778.640351295471</v>
      </c>
      <c r="N93" s="41"/>
    </row>
    <row r="94" spans="3:14" x14ac:dyDescent="0.25">
      <c r="C94" s="18">
        <v>2031</v>
      </c>
      <c r="D94" s="17">
        <f t="shared" si="16"/>
        <v>23959.262675106525</v>
      </c>
      <c r="E94" s="41"/>
      <c r="H94" s="18">
        <v>2031</v>
      </c>
      <c r="I94" s="17">
        <f t="shared" ref="I94:I113" si="17">$I$72+$I$71*H94+$I$70*H94^2</f>
        <v>7143.3579691797495</v>
      </c>
      <c r="J94" s="41"/>
      <c r="L94" s="18">
        <v>2031</v>
      </c>
      <c r="M94" s="17">
        <f t="shared" ref="M94:M113" si="18">$M$72+$M$71*L94+$M$70*L94^2</f>
        <v>72004.70469212532</v>
      </c>
      <c r="N94" s="41"/>
    </row>
    <row r="95" spans="3:14" x14ac:dyDescent="0.25">
      <c r="C95" s="18">
        <v>2032</v>
      </c>
      <c r="D95" s="17">
        <f t="shared" si="16"/>
        <v>27226.912365555763</v>
      </c>
      <c r="E95" s="41"/>
      <c r="H95" s="18">
        <v>2032</v>
      </c>
      <c r="I95" s="17">
        <f t="shared" si="17"/>
        <v>8108.1371126174927</v>
      </c>
      <c r="J95" s="41"/>
      <c r="L95" s="18">
        <v>2032</v>
      </c>
      <c r="M95" s="17">
        <f t="shared" si="18"/>
        <v>81851.984516620636</v>
      </c>
      <c r="N95" s="41"/>
    </row>
    <row r="96" spans="3:14" x14ac:dyDescent="0.25">
      <c r="C96" s="18">
        <v>2033</v>
      </c>
      <c r="D96" s="17">
        <f t="shared" si="16"/>
        <v>30700.466615080833</v>
      </c>
      <c r="E96" s="41"/>
      <c r="H96" s="18">
        <v>2033</v>
      </c>
      <c r="I96" s="17">
        <f t="shared" si="17"/>
        <v>9133.4619917571545</v>
      </c>
      <c r="J96" s="41"/>
      <c r="L96" s="18">
        <v>2033</v>
      </c>
      <c r="M96" s="17">
        <f t="shared" si="18"/>
        <v>92320.479824542999</v>
      </c>
      <c r="N96" s="41"/>
    </row>
    <row r="97" spans="3:14" x14ac:dyDescent="0.25">
      <c r="C97" s="18">
        <v>2034</v>
      </c>
      <c r="D97" s="17">
        <f t="shared" si="16"/>
        <v>34379.925423920155</v>
      </c>
      <c r="E97" s="41"/>
      <c r="H97" s="18">
        <v>2034</v>
      </c>
      <c r="I97" s="17">
        <f t="shared" si="17"/>
        <v>10219.332606524229</v>
      </c>
      <c r="J97" s="41"/>
      <c r="L97" s="18">
        <v>2034</v>
      </c>
      <c r="M97" s="17">
        <f t="shared" si="18"/>
        <v>103410.19061613083</v>
      </c>
      <c r="N97" s="41"/>
    </row>
    <row r="98" spans="3:14" x14ac:dyDescent="0.25">
      <c r="C98" s="18">
        <v>2035</v>
      </c>
      <c r="D98" s="17">
        <f t="shared" si="16"/>
        <v>38265.288791894913</v>
      </c>
      <c r="E98" s="41"/>
      <c r="H98" s="18">
        <v>2035</v>
      </c>
      <c r="I98" s="17">
        <f t="shared" si="17"/>
        <v>11365.74895696342</v>
      </c>
      <c r="J98" s="41"/>
      <c r="L98" s="18">
        <v>2035</v>
      </c>
      <c r="M98" s="17">
        <f t="shared" si="18"/>
        <v>115121.11689138412</v>
      </c>
      <c r="N98" s="41"/>
    </row>
    <row r="99" spans="3:14" x14ac:dyDescent="0.25">
      <c r="C99" s="18">
        <v>2036</v>
      </c>
      <c r="D99" s="17">
        <f t="shared" si="16"/>
        <v>42356.556719005108</v>
      </c>
      <c r="E99" s="41"/>
      <c r="H99" s="18">
        <v>2036</v>
      </c>
      <c r="I99" s="17">
        <f t="shared" si="17"/>
        <v>12572.711043059826</v>
      </c>
      <c r="J99" s="41"/>
      <c r="L99" s="18">
        <v>2036</v>
      </c>
      <c r="M99" s="17">
        <f t="shared" si="18"/>
        <v>127453.25865054131</v>
      </c>
      <c r="N99" s="41"/>
    </row>
    <row r="100" spans="3:14" x14ac:dyDescent="0.25">
      <c r="C100" s="18">
        <v>2037</v>
      </c>
      <c r="D100" s="17">
        <f t="shared" si="16"/>
        <v>46653.729205429554</v>
      </c>
      <c r="E100" s="41"/>
      <c r="H100" s="18">
        <v>2037</v>
      </c>
      <c r="I100" s="17">
        <f t="shared" si="17"/>
        <v>13840.218864828348</v>
      </c>
      <c r="J100" s="41"/>
      <c r="L100" s="18">
        <v>2037</v>
      </c>
      <c r="M100" s="17">
        <f t="shared" si="18"/>
        <v>140406.61589288712</v>
      </c>
      <c r="N100" s="41"/>
    </row>
    <row r="101" spans="3:14" x14ac:dyDescent="0.25">
      <c r="C101" s="18">
        <v>2038</v>
      </c>
      <c r="D101" s="17">
        <f t="shared" si="16"/>
        <v>51156.806250989437</v>
      </c>
      <c r="E101" s="41"/>
      <c r="H101" s="18">
        <v>2038</v>
      </c>
      <c r="I101" s="17">
        <f t="shared" si="17"/>
        <v>15168.272422239184</v>
      </c>
      <c r="J101" s="41"/>
      <c r="L101" s="18">
        <v>2038</v>
      </c>
      <c r="M101" s="17">
        <f t="shared" si="18"/>
        <v>153981.18861865997</v>
      </c>
      <c r="N101" s="41"/>
    </row>
    <row r="102" spans="3:14" x14ac:dyDescent="0.25">
      <c r="C102" s="18">
        <v>2039</v>
      </c>
      <c r="D102" s="17">
        <f t="shared" si="16"/>
        <v>55865.787855684757</v>
      </c>
      <c r="E102" s="41"/>
      <c r="H102" s="18">
        <v>2039</v>
      </c>
      <c r="I102" s="17">
        <f t="shared" si="17"/>
        <v>16556.871715322137</v>
      </c>
      <c r="J102" s="41"/>
      <c r="L102" s="18">
        <v>2039</v>
      </c>
      <c r="M102" s="17">
        <f t="shared" si="18"/>
        <v>168176.9768280983</v>
      </c>
      <c r="N102" s="41"/>
    </row>
    <row r="103" spans="3:14" x14ac:dyDescent="0.25">
      <c r="C103" s="18">
        <v>2040</v>
      </c>
      <c r="D103" s="17">
        <f t="shared" si="16"/>
        <v>60780.674019694328</v>
      </c>
      <c r="E103" s="41"/>
      <c r="H103" s="18">
        <v>2040</v>
      </c>
      <c r="I103" s="17">
        <f t="shared" si="17"/>
        <v>18006.016744077206</v>
      </c>
      <c r="J103" s="41"/>
      <c r="L103" s="18">
        <v>2040</v>
      </c>
      <c r="M103" s="17">
        <f t="shared" si="18"/>
        <v>182993.98052096367</v>
      </c>
      <c r="N103" s="41"/>
    </row>
    <row r="104" spans="3:14" x14ac:dyDescent="0.25">
      <c r="C104" s="18">
        <v>2041</v>
      </c>
      <c r="D104" s="17">
        <f t="shared" si="16"/>
        <v>65901.464742720127</v>
      </c>
      <c r="E104" s="41"/>
      <c r="H104" s="18">
        <v>2041</v>
      </c>
      <c r="I104" s="17">
        <f t="shared" si="17"/>
        <v>19515.70750848949</v>
      </c>
      <c r="J104" s="41"/>
      <c r="L104" s="18">
        <v>2041</v>
      </c>
      <c r="M104" s="17">
        <f t="shared" si="18"/>
        <v>198432.19969797134</v>
      </c>
      <c r="N104" s="41"/>
    </row>
    <row r="105" spans="3:14" x14ac:dyDescent="0.25">
      <c r="C105" s="18">
        <v>2042</v>
      </c>
      <c r="D105" s="17">
        <f t="shared" si="16"/>
        <v>71228.160025060177</v>
      </c>
      <c r="E105" s="41"/>
      <c r="H105" s="18">
        <v>2042</v>
      </c>
      <c r="I105" s="17">
        <f t="shared" si="17"/>
        <v>21085.944008558989</v>
      </c>
      <c r="J105" s="41"/>
      <c r="L105" s="18">
        <v>2042</v>
      </c>
      <c r="M105" s="17">
        <f t="shared" si="18"/>
        <v>214491.63435816765</v>
      </c>
      <c r="N105" s="41"/>
    </row>
    <row r="106" spans="3:14" x14ac:dyDescent="0.25">
      <c r="C106" s="18">
        <v>2043</v>
      </c>
      <c r="D106" s="17">
        <f t="shared" si="16"/>
        <v>76760.759866654873</v>
      </c>
      <c r="E106" s="41"/>
      <c r="H106" s="18">
        <v>2043</v>
      </c>
      <c r="I106" s="17">
        <f t="shared" si="17"/>
        <v>22716.726244300604</v>
      </c>
      <c r="J106" s="41"/>
      <c r="L106" s="18">
        <v>2043</v>
      </c>
      <c r="M106" s="17">
        <f t="shared" si="18"/>
        <v>231172.284501791</v>
      </c>
      <c r="N106" s="41"/>
    </row>
    <row r="107" spans="3:14" x14ac:dyDescent="0.25">
      <c r="C107" s="18">
        <v>2044</v>
      </c>
      <c r="D107" s="17">
        <f t="shared" si="16"/>
        <v>82499.264267265797</v>
      </c>
      <c r="E107" s="41"/>
      <c r="H107" s="18">
        <v>2044</v>
      </c>
      <c r="I107" s="17">
        <f t="shared" si="17"/>
        <v>24408.054215699434</v>
      </c>
      <c r="J107" s="41"/>
      <c r="L107" s="18">
        <v>2044</v>
      </c>
      <c r="M107" s="17">
        <f t="shared" si="18"/>
        <v>248474.15012907982</v>
      </c>
      <c r="N107" s="41"/>
    </row>
    <row r="108" spans="3:14" x14ac:dyDescent="0.25">
      <c r="C108" s="18">
        <v>2045</v>
      </c>
      <c r="D108" s="17">
        <f t="shared" si="16"/>
        <v>88443.673227190971</v>
      </c>
      <c r="E108" s="41"/>
      <c r="H108" s="18">
        <v>2045</v>
      </c>
      <c r="I108" s="17">
        <f t="shared" si="17"/>
        <v>26159.92792275548</v>
      </c>
      <c r="J108" s="41"/>
      <c r="L108" s="18">
        <v>2045</v>
      </c>
      <c r="M108" s="17">
        <f t="shared" si="18"/>
        <v>266397.23123979568</v>
      </c>
      <c r="N108" s="41"/>
    </row>
    <row r="109" spans="3:14" x14ac:dyDescent="0.25">
      <c r="C109" s="18">
        <v>2046</v>
      </c>
      <c r="D109" s="17">
        <f t="shared" si="16"/>
        <v>94593.986746370792</v>
      </c>
      <c r="E109" s="41"/>
      <c r="H109" s="18">
        <v>2046</v>
      </c>
      <c r="I109" s="17">
        <f t="shared" si="17"/>
        <v>27972.347365483642</v>
      </c>
      <c r="J109" s="41"/>
      <c r="L109" s="18">
        <v>2046</v>
      </c>
      <c r="M109" s="17">
        <f t="shared" si="18"/>
        <v>284941.52783465385</v>
      </c>
      <c r="N109" s="41"/>
    </row>
    <row r="110" spans="3:14" x14ac:dyDescent="0.25">
      <c r="C110" s="18">
        <v>2047</v>
      </c>
      <c r="D110" s="17">
        <f t="shared" si="16"/>
        <v>100950.20482456684</v>
      </c>
      <c r="E110" s="41"/>
      <c r="H110" s="18">
        <v>2047</v>
      </c>
      <c r="I110" s="17">
        <f t="shared" si="17"/>
        <v>29845.312543869019</v>
      </c>
      <c r="J110" s="41"/>
      <c r="L110" s="18">
        <v>2047</v>
      </c>
      <c r="M110" s="17">
        <f t="shared" si="18"/>
        <v>304107.03991246223</v>
      </c>
      <c r="N110" s="41"/>
    </row>
    <row r="111" spans="3:14" x14ac:dyDescent="0.25">
      <c r="C111" s="18">
        <v>2048</v>
      </c>
      <c r="D111" s="17">
        <f t="shared" si="16"/>
        <v>107512.32746207714</v>
      </c>
      <c r="E111" s="41"/>
      <c r="H111" s="18">
        <v>2048</v>
      </c>
      <c r="I111" s="17">
        <f t="shared" si="17"/>
        <v>31778.823457911611</v>
      </c>
      <c r="J111" s="41"/>
      <c r="L111" s="18">
        <v>2048</v>
      </c>
      <c r="M111" s="17">
        <f t="shared" si="18"/>
        <v>323893.76747393608</v>
      </c>
      <c r="N111" s="41"/>
    </row>
    <row r="112" spans="3:14" x14ac:dyDescent="0.25">
      <c r="C112" s="18">
        <v>2049</v>
      </c>
      <c r="D112" s="17">
        <f t="shared" si="16"/>
        <v>114280.35465878248</v>
      </c>
      <c r="E112" s="41"/>
      <c r="H112" s="18">
        <v>2049</v>
      </c>
      <c r="I112" s="17">
        <f t="shared" si="17"/>
        <v>33772.880107626319</v>
      </c>
      <c r="J112" s="41"/>
      <c r="L112" s="18">
        <v>2049</v>
      </c>
      <c r="M112" s="17">
        <f t="shared" si="18"/>
        <v>344301.71051907539</v>
      </c>
      <c r="N112" s="41"/>
    </row>
    <row r="113" spans="3:14" x14ac:dyDescent="0.25">
      <c r="C113" s="18">
        <v>2050</v>
      </c>
      <c r="D113" s="17">
        <f t="shared" si="16"/>
        <v>121254.28641456366</v>
      </c>
      <c r="E113" s="41"/>
      <c r="H113" s="18">
        <v>2050</v>
      </c>
      <c r="I113" s="17">
        <f t="shared" si="17"/>
        <v>35827.482492998242</v>
      </c>
      <c r="J113" s="41"/>
      <c r="L113" s="18">
        <v>2050</v>
      </c>
      <c r="M113" s="17">
        <f t="shared" si="18"/>
        <v>365330.86904764175</v>
      </c>
      <c r="N113" s="41"/>
    </row>
  </sheetData>
  <mergeCells count="8">
    <mergeCell ref="G2:K4"/>
    <mergeCell ref="F6:H6"/>
    <mergeCell ref="I6:K6"/>
    <mergeCell ref="V26:X26"/>
    <mergeCell ref="L6:N6"/>
    <mergeCell ref="C63:E63"/>
    <mergeCell ref="H63:J63"/>
    <mergeCell ref="L63:N63"/>
  </mergeCells>
  <hyperlinks>
    <hyperlink ref="D41" r:id="rId1" xr:uid="{30037982-F7D8-4B36-B49E-880069A09139}"/>
  </hyperlinks>
  <pageMargins left="0.75" right="0.75" top="1" bottom="1" header="0.5" footer="0.5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804D-6A4B-41B3-84EE-A954DF196087}">
  <dimension ref="B6:O43"/>
  <sheetViews>
    <sheetView zoomScale="80" zoomScaleNormal="80" workbookViewId="0">
      <selection activeCell="N39" sqref="N19:N39"/>
    </sheetView>
  </sheetViews>
  <sheetFormatPr baseColWidth="10" defaultRowHeight="15" x14ac:dyDescent="0.25"/>
  <cols>
    <col min="3" max="3" width="24" customWidth="1"/>
    <col min="4" max="5" width="23.140625" customWidth="1"/>
    <col min="6" max="8" width="24" customWidth="1"/>
    <col min="9" max="14" width="23.140625" customWidth="1"/>
  </cols>
  <sheetData>
    <row r="6" spans="2:14" x14ac:dyDescent="0.25">
      <c r="D6" s="12"/>
      <c r="E6" s="12"/>
      <c r="I6" s="12" t="s">
        <v>21</v>
      </c>
      <c r="J6" s="12"/>
    </row>
    <row r="7" spans="2:14" x14ac:dyDescent="0.25">
      <c r="I7" s="4">
        <v>0.5</v>
      </c>
    </row>
    <row r="8" spans="2:14" ht="48" x14ac:dyDescent="0.25">
      <c r="B8" t="str">
        <f>'Datos Vehic en Circulacion'!A8</f>
        <v>Año</v>
      </c>
      <c r="C8" s="34" t="str">
        <f>'Datos Vehic en Circulacion'!C8</f>
        <v>Total Chihuahua en circulación (Vehículos ligeros)</v>
      </c>
      <c r="D8" s="34" t="s">
        <v>46</v>
      </c>
      <c r="E8" s="34" t="s">
        <v>47</v>
      </c>
      <c r="F8" s="38" t="str">
        <f>'Estimacion Ventas VE'!H8</f>
        <v>Venta Chihuahua híbridos/eléctricos EM</v>
      </c>
      <c r="G8" s="38" t="s">
        <v>17</v>
      </c>
      <c r="H8" s="38" t="s">
        <v>23</v>
      </c>
      <c r="I8" s="38" t="s">
        <v>22</v>
      </c>
      <c r="J8" s="38" t="s">
        <v>48</v>
      </c>
      <c r="K8" s="38" t="s">
        <v>24</v>
      </c>
      <c r="L8" s="38" t="s">
        <v>49</v>
      </c>
      <c r="M8" s="38" t="s">
        <v>50</v>
      </c>
      <c r="N8" s="38" t="s">
        <v>51</v>
      </c>
    </row>
    <row r="9" spans="2:14" x14ac:dyDescent="0.25">
      <c r="B9">
        <f>'Datos Vehic en Circulacion'!A9</f>
        <v>2000</v>
      </c>
      <c r="C9" s="35">
        <f>'Datos Vehic en Circulacion'!C9</f>
        <v>469932</v>
      </c>
      <c r="D9" s="36" t="s">
        <v>45</v>
      </c>
      <c r="E9" s="36"/>
      <c r="F9" s="22">
        <f>'Estimacion Ventas VE'!H9</f>
        <v>0</v>
      </c>
      <c r="G9" s="20"/>
      <c r="H9" s="22">
        <f>C9-G9</f>
        <v>469932</v>
      </c>
      <c r="I9" s="22">
        <f>$I$7*G9</f>
        <v>0</v>
      </c>
      <c r="J9" s="39"/>
      <c r="K9" s="20"/>
      <c r="L9" s="20"/>
      <c r="M9" s="20"/>
      <c r="N9" s="20"/>
    </row>
    <row r="10" spans="2:14" x14ac:dyDescent="0.25">
      <c r="B10">
        <f>'Datos Vehic en Circulacion'!A10</f>
        <v>2001</v>
      </c>
      <c r="C10" s="35">
        <f>'Datos Vehic en Circulacion'!C10</f>
        <v>617720</v>
      </c>
      <c r="D10" s="36" t="s">
        <v>45</v>
      </c>
      <c r="E10" s="36"/>
      <c r="F10" s="22">
        <f>'Estimacion Ventas VE'!H10</f>
        <v>0</v>
      </c>
      <c r="G10" s="22">
        <f>F10+G9</f>
        <v>0</v>
      </c>
      <c r="H10" s="22">
        <f t="shared" ref="H10:H39" si="0">C10-G10</f>
        <v>617720</v>
      </c>
      <c r="I10" s="22">
        <f t="shared" ref="I10:I39" si="1">$I$7*G10</f>
        <v>0</v>
      </c>
      <c r="J10" s="39"/>
      <c r="K10" s="20"/>
      <c r="L10" s="20"/>
      <c r="M10" s="20"/>
      <c r="N10" s="20"/>
    </row>
    <row r="11" spans="2:14" x14ac:dyDescent="0.25">
      <c r="B11">
        <f>'Datos Vehic en Circulacion'!A11</f>
        <v>2002</v>
      </c>
      <c r="C11" s="35">
        <f>'Datos Vehic en Circulacion'!C11</f>
        <v>622990</v>
      </c>
      <c r="D11" s="36" t="s">
        <v>45</v>
      </c>
      <c r="E11" s="36"/>
      <c r="F11" s="22">
        <f>'Estimacion Ventas VE'!H11</f>
        <v>0</v>
      </c>
      <c r="G11" s="22">
        <f t="shared" ref="G11:G39" si="2">F11+G10</f>
        <v>0</v>
      </c>
      <c r="H11" s="22">
        <f t="shared" si="0"/>
        <v>622990</v>
      </c>
      <c r="I11" s="22">
        <f t="shared" si="1"/>
        <v>0</v>
      </c>
      <c r="J11" s="39"/>
      <c r="K11" s="20"/>
      <c r="L11" s="20"/>
      <c r="M11" s="20"/>
      <c r="N11" s="20"/>
    </row>
    <row r="12" spans="2:14" x14ac:dyDescent="0.25">
      <c r="B12">
        <f>'Datos Vehic en Circulacion'!A12</f>
        <v>2003</v>
      </c>
      <c r="C12" s="35">
        <f>'Datos Vehic en Circulacion'!C12</f>
        <v>619349</v>
      </c>
      <c r="D12" s="36" t="s">
        <v>45</v>
      </c>
      <c r="E12" s="36"/>
      <c r="F12" s="22">
        <f>'Estimacion Ventas VE'!H12</f>
        <v>0</v>
      </c>
      <c r="G12" s="22">
        <f t="shared" si="2"/>
        <v>0</v>
      </c>
      <c r="H12" s="22">
        <f t="shared" si="0"/>
        <v>619349</v>
      </c>
      <c r="I12" s="22">
        <f t="shared" si="1"/>
        <v>0</v>
      </c>
      <c r="J12" s="39"/>
      <c r="K12" s="20"/>
      <c r="L12" s="20"/>
      <c r="M12" s="20"/>
      <c r="N12" s="20"/>
    </row>
    <row r="13" spans="2:14" x14ac:dyDescent="0.25">
      <c r="B13">
        <f>'Datos Vehic en Circulacion'!A13</f>
        <v>2004</v>
      </c>
      <c r="C13" s="35">
        <f>'Datos Vehic en Circulacion'!C13</f>
        <v>581940</v>
      </c>
      <c r="D13" s="36" t="s">
        <v>45</v>
      </c>
      <c r="E13" s="36"/>
      <c r="F13" s="22">
        <f>'Estimacion Ventas VE'!H13</f>
        <v>0</v>
      </c>
      <c r="G13" s="22">
        <f t="shared" si="2"/>
        <v>0</v>
      </c>
      <c r="H13" s="22">
        <f t="shared" si="0"/>
        <v>581940</v>
      </c>
      <c r="I13" s="22">
        <f t="shared" si="1"/>
        <v>0</v>
      </c>
      <c r="J13" s="39"/>
      <c r="K13" s="20"/>
      <c r="L13" s="20"/>
      <c r="M13" s="20"/>
      <c r="N13" s="20"/>
    </row>
    <row r="14" spans="2:14" x14ac:dyDescent="0.25">
      <c r="B14">
        <f>'Datos Vehic en Circulacion'!A14</f>
        <v>2005</v>
      </c>
      <c r="C14" s="35">
        <f>'Datos Vehic en Circulacion'!C14</f>
        <v>630939</v>
      </c>
      <c r="D14" s="37">
        <f>'Flota vehicular, pobl y FE Chih'!I31</f>
        <v>5.4521128294027221E-3</v>
      </c>
      <c r="E14" s="35">
        <f t="shared" ref="E14:E39" si="3">C14*D14</f>
        <v>3439.950616470524</v>
      </c>
      <c r="F14" s="22">
        <f>'Estimacion Ventas VE'!H14</f>
        <v>0</v>
      </c>
      <c r="G14" s="22">
        <f t="shared" si="2"/>
        <v>0</v>
      </c>
      <c r="H14" s="22">
        <f t="shared" si="0"/>
        <v>630939</v>
      </c>
      <c r="I14" s="22">
        <f t="shared" si="1"/>
        <v>0</v>
      </c>
      <c r="J14" s="22">
        <f t="shared" ref="J14:J39" si="4">H14*D14</f>
        <v>3439.950616470524</v>
      </c>
      <c r="K14" s="40">
        <f t="shared" ref="K14:K39" si="5">14.6/22*D14</f>
        <v>3.6182203322399878E-3</v>
      </c>
      <c r="L14" s="22">
        <f t="shared" ref="L14:L39" si="6">I14*K14</f>
        <v>0</v>
      </c>
      <c r="M14" s="22">
        <f>J14+L14</f>
        <v>3439.950616470524</v>
      </c>
      <c r="N14" s="22">
        <f>E14-M14</f>
        <v>0</v>
      </c>
    </row>
    <row r="15" spans="2:14" x14ac:dyDescent="0.25">
      <c r="B15">
        <f>'Datos Vehic en Circulacion'!A15</f>
        <v>2006</v>
      </c>
      <c r="C15" s="35">
        <f>'Datos Vehic en Circulacion'!C15</f>
        <v>723373</v>
      </c>
      <c r="D15" s="37">
        <f>'Flota vehicular, pobl y FE Chih'!I32</f>
        <v>5.3064155398487856E-3</v>
      </c>
      <c r="E15" s="35">
        <f t="shared" si="3"/>
        <v>3838.5177283070357</v>
      </c>
      <c r="F15" s="22">
        <f>'Estimacion Ventas VE'!H15</f>
        <v>0</v>
      </c>
      <c r="G15" s="22">
        <f t="shared" si="2"/>
        <v>0</v>
      </c>
      <c r="H15" s="22">
        <f t="shared" si="0"/>
        <v>723373</v>
      </c>
      <c r="I15" s="22">
        <f t="shared" si="1"/>
        <v>0</v>
      </c>
      <c r="J15" s="22">
        <f t="shared" si="4"/>
        <v>3838.5177283070357</v>
      </c>
      <c r="K15" s="40">
        <f t="shared" si="5"/>
        <v>3.5215303128087391E-3</v>
      </c>
      <c r="L15" s="22">
        <f t="shared" si="6"/>
        <v>0</v>
      </c>
      <c r="M15" s="22">
        <f t="shared" ref="M15:M39" si="7">J15+L15</f>
        <v>3838.5177283070357</v>
      </c>
      <c r="N15" s="22">
        <f t="shared" ref="N15:N38" si="8">E15-M15</f>
        <v>0</v>
      </c>
    </row>
    <row r="16" spans="2:14" x14ac:dyDescent="0.25">
      <c r="B16">
        <f>'Datos Vehic en Circulacion'!A16</f>
        <v>2007</v>
      </c>
      <c r="C16" s="35">
        <f>'Datos Vehic en Circulacion'!C16</f>
        <v>724024</v>
      </c>
      <c r="D16" s="37">
        <f>'Flota vehicular, pobl y FE Chih'!I33</f>
        <v>5.1702683309713393E-3</v>
      </c>
      <c r="E16" s="35">
        <f t="shared" si="3"/>
        <v>3743.398358063193</v>
      </c>
      <c r="F16" s="22">
        <f>'Estimacion Ventas VE'!H16</f>
        <v>0</v>
      </c>
      <c r="G16" s="22">
        <f t="shared" si="2"/>
        <v>0</v>
      </c>
      <c r="H16" s="22">
        <f t="shared" si="0"/>
        <v>724024</v>
      </c>
      <c r="I16" s="22">
        <f t="shared" si="1"/>
        <v>0</v>
      </c>
      <c r="J16" s="22">
        <f t="shared" si="4"/>
        <v>3743.398358063193</v>
      </c>
      <c r="K16" s="40">
        <f t="shared" si="5"/>
        <v>3.4311780741900703E-3</v>
      </c>
      <c r="L16" s="22">
        <f t="shared" si="6"/>
        <v>0</v>
      </c>
      <c r="M16" s="22">
        <f t="shared" si="7"/>
        <v>3743.398358063193</v>
      </c>
      <c r="N16" s="22">
        <f t="shared" si="8"/>
        <v>0</v>
      </c>
    </row>
    <row r="17" spans="2:14" x14ac:dyDescent="0.25">
      <c r="B17">
        <f>'Datos Vehic en Circulacion'!A17</f>
        <v>2008</v>
      </c>
      <c r="C17" s="35">
        <f>'Datos Vehic en Circulacion'!C17</f>
        <v>753590</v>
      </c>
      <c r="D17" s="37">
        <f>'Flota vehicular, pobl y FE Chih'!I34</f>
        <v>5.043204073558627E-3</v>
      </c>
      <c r="E17" s="35">
        <f t="shared" si="3"/>
        <v>3800.5081577930459</v>
      </c>
      <c r="F17" s="22">
        <f>'Estimacion Ventas VE'!H17</f>
        <v>0</v>
      </c>
      <c r="G17" s="22">
        <f t="shared" si="2"/>
        <v>0</v>
      </c>
      <c r="H17" s="22">
        <f t="shared" si="0"/>
        <v>753590</v>
      </c>
      <c r="I17" s="22">
        <f t="shared" si="1"/>
        <v>0</v>
      </c>
      <c r="J17" s="22">
        <f t="shared" si="4"/>
        <v>3800.5081577930459</v>
      </c>
      <c r="K17" s="40">
        <f t="shared" si="5"/>
        <v>3.346853612452543E-3</v>
      </c>
      <c r="L17" s="22">
        <f t="shared" si="6"/>
        <v>0</v>
      </c>
      <c r="M17" s="22">
        <f t="shared" si="7"/>
        <v>3800.5081577930459</v>
      </c>
      <c r="N17" s="22">
        <f t="shared" si="8"/>
        <v>0</v>
      </c>
    </row>
    <row r="18" spans="2:14" x14ac:dyDescent="0.25">
      <c r="B18">
        <f>'Datos Vehic en Circulacion'!A18</f>
        <v>2009</v>
      </c>
      <c r="C18" s="35">
        <f>'Datos Vehic en Circulacion'!C18</f>
        <v>787052</v>
      </c>
      <c r="D18" s="37">
        <f>'Flota vehicular, pobl y FE Chih'!I35</f>
        <v>4.9247556383988922E-3</v>
      </c>
      <c r="E18" s="35">
        <f t="shared" si="3"/>
        <v>3876.0387747131249</v>
      </c>
      <c r="F18" s="22">
        <f>'Estimacion Ventas VE'!H18</f>
        <v>0</v>
      </c>
      <c r="G18" s="22">
        <f t="shared" si="2"/>
        <v>0</v>
      </c>
      <c r="H18" s="22">
        <f t="shared" si="0"/>
        <v>787052</v>
      </c>
      <c r="I18" s="22">
        <f t="shared" si="1"/>
        <v>0</v>
      </c>
      <c r="J18" s="22">
        <f t="shared" si="4"/>
        <v>3876.0387747131249</v>
      </c>
      <c r="K18" s="40">
        <f t="shared" si="5"/>
        <v>3.2682469236647192E-3</v>
      </c>
      <c r="L18" s="22">
        <f t="shared" si="6"/>
        <v>0</v>
      </c>
      <c r="M18" s="22">
        <f t="shared" si="7"/>
        <v>3876.0387747131249</v>
      </c>
      <c r="N18" s="22">
        <f t="shared" si="8"/>
        <v>0</v>
      </c>
    </row>
    <row r="19" spans="2:14" x14ac:dyDescent="0.25">
      <c r="B19">
        <f>'Datos Vehic en Circulacion'!A19</f>
        <v>2010</v>
      </c>
      <c r="C19" s="35">
        <f>'Datos Vehic en Circulacion'!C19</f>
        <v>814024</v>
      </c>
      <c r="D19" s="37">
        <f>'Flota vehicular, pobl y FE Chih'!I36</f>
        <v>4.8144558960530048E-3</v>
      </c>
      <c r="E19" s="35">
        <f t="shared" si="3"/>
        <v>3919.0826463286512</v>
      </c>
      <c r="F19" s="22">
        <f>'Estimacion Ventas VE'!H19</f>
        <v>0</v>
      </c>
      <c r="G19" s="22">
        <f t="shared" si="2"/>
        <v>0</v>
      </c>
      <c r="H19" s="22">
        <f t="shared" si="0"/>
        <v>814024</v>
      </c>
      <c r="I19" s="22">
        <f t="shared" si="1"/>
        <v>0</v>
      </c>
      <c r="J19" s="22">
        <f t="shared" si="4"/>
        <v>3919.0826463286512</v>
      </c>
      <c r="K19" s="40">
        <f t="shared" si="5"/>
        <v>3.1950480037442664E-3</v>
      </c>
      <c r="L19" s="22">
        <f t="shared" si="6"/>
        <v>0</v>
      </c>
      <c r="M19" s="22">
        <f t="shared" si="7"/>
        <v>3919.0826463286512</v>
      </c>
      <c r="N19" s="22">
        <f t="shared" si="8"/>
        <v>0</v>
      </c>
    </row>
    <row r="20" spans="2:14" x14ac:dyDescent="0.25">
      <c r="B20">
        <f>'Datos Vehic en Circulacion'!A20</f>
        <v>2011</v>
      </c>
      <c r="C20" s="35">
        <f>'Datos Vehic en Circulacion'!C20</f>
        <v>805249</v>
      </c>
      <c r="D20" s="37">
        <f>'Flota vehicular, pobl y FE Chih'!I37</f>
        <v>4.7118377182187032E-3</v>
      </c>
      <c r="E20" s="35">
        <f t="shared" si="3"/>
        <v>3794.2026107578927</v>
      </c>
      <c r="F20" s="22">
        <f>'Estimacion Ventas VE'!H20</f>
        <v>0</v>
      </c>
      <c r="G20" s="22">
        <f t="shared" si="2"/>
        <v>0</v>
      </c>
      <c r="H20" s="22">
        <f t="shared" si="0"/>
        <v>805249</v>
      </c>
      <c r="I20" s="22">
        <f t="shared" si="1"/>
        <v>0</v>
      </c>
      <c r="J20" s="22">
        <f t="shared" si="4"/>
        <v>3794.2026107578927</v>
      </c>
      <c r="K20" s="40">
        <f t="shared" si="5"/>
        <v>3.1269468493633208E-3</v>
      </c>
      <c r="L20" s="22">
        <f t="shared" si="6"/>
        <v>0</v>
      </c>
      <c r="M20" s="22">
        <f t="shared" si="7"/>
        <v>3794.2026107578927</v>
      </c>
      <c r="N20" s="22">
        <f t="shared" si="8"/>
        <v>0</v>
      </c>
    </row>
    <row r="21" spans="2:14" x14ac:dyDescent="0.25">
      <c r="B21">
        <f>'Datos Vehic en Circulacion'!A21</f>
        <v>2012</v>
      </c>
      <c r="C21" s="35">
        <f>'Datos Vehic en Circulacion'!C21</f>
        <v>840569</v>
      </c>
      <c r="D21" s="37">
        <f>'Flota vehicular, pobl y FE Chih'!I38</f>
        <v>4.616433975684231E-3</v>
      </c>
      <c r="E21" s="35">
        <f t="shared" si="3"/>
        <v>3880.4312905069182</v>
      </c>
      <c r="F21" s="22">
        <f>'Estimacion Ventas VE'!H21</f>
        <v>0</v>
      </c>
      <c r="G21" s="22">
        <f t="shared" si="2"/>
        <v>0</v>
      </c>
      <c r="H21" s="22">
        <f t="shared" si="0"/>
        <v>840569</v>
      </c>
      <c r="I21" s="22">
        <f t="shared" si="1"/>
        <v>0</v>
      </c>
      <c r="J21" s="22">
        <f t="shared" si="4"/>
        <v>3880.4312905069182</v>
      </c>
      <c r="K21" s="40">
        <f t="shared" si="5"/>
        <v>3.0636334565904439E-3</v>
      </c>
      <c r="L21" s="22">
        <f t="shared" si="6"/>
        <v>0</v>
      </c>
      <c r="M21" s="22">
        <f t="shared" si="7"/>
        <v>3880.4312905069182</v>
      </c>
      <c r="N21" s="22">
        <f t="shared" si="8"/>
        <v>0</v>
      </c>
    </row>
    <row r="22" spans="2:14" x14ac:dyDescent="0.25">
      <c r="B22">
        <f>'Datos Vehic en Circulacion'!A22</f>
        <v>2013</v>
      </c>
      <c r="C22" s="35">
        <f>'Datos Vehic en Circulacion'!C22</f>
        <v>915603</v>
      </c>
      <c r="D22" s="37">
        <f>'Flota vehicular, pobl y FE Chih'!I39</f>
        <v>4.527777539010458E-3</v>
      </c>
      <c r="E22" s="35">
        <f t="shared" si="3"/>
        <v>4145.646698050592</v>
      </c>
      <c r="F22" s="22">
        <f>'Estimacion Ventas VE'!H22</f>
        <v>0</v>
      </c>
      <c r="G22" s="22">
        <f t="shared" si="2"/>
        <v>0</v>
      </c>
      <c r="H22" s="22">
        <f t="shared" si="0"/>
        <v>915603</v>
      </c>
      <c r="I22" s="22">
        <f t="shared" si="1"/>
        <v>0</v>
      </c>
      <c r="J22" s="22">
        <f t="shared" si="4"/>
        <v>4145.646698050592</v>
      </c>
      <c r="K22" s="40">
        <f t="shared" si="5"/>
        <v>3.0047978213433037E-3</v>
      </c>
      <c r="L22" s="22">
        <f t="shared" si="6"/>
        <v>0</v>
      </c>
      <c r="M22" s="22">
        <f t="shared" si="7"/>
        <v>4145.646698050592</v>
      </c>
      <c r="N22" s="22">
        <f t="shared" si="8"/>
        <v>0</v>
      </c>
    </row>
    <row r="23" spans="2:14" x14ac:dyDescent="0.25">
      <c r="B23">
        <f>'Datos Vehic en Circulacion'!A23</f>
        <v>2014</v>
      </c>
      <c r="C23" s="35">
        <f>'Datos Vehic en Circulacion'!C23</f>
        <v>983916</v>
      </c>
      <c r="D23" s="37">
        <f>'Flota vehicular, pobl y FE Chih'!I40</f>
        <v>4.4454012794403752E-3</v>
      </c>
      <c r="E23" s="35">
        <f t="shared" si="3"/>
        <v>4373.9014452618558</v>
      </c>
      <c r="F23" s="22">
        <f>'Estimacion Ventas VE'!H23</f>
        <v>0</v>
      </c>
      <c r="G23" s="22">
        <f t="shared" si="2"/>
        <v>0</v>
      </c>
      <c r="H23" s="22">
        <f t="shared" si="0"/>
        <v>983916</v>
      </c>
      <c r="I23" s="22">
        <f t="shared" si="1"/>
        <v>0</v>
      </c>
      <c r="J23" s="22">
        <f t="shared" si="4"/>
        <v>4373.9014452618558</v>
      </c>
      <c r="K23" s="40">
        <f t="shared" si="5"/>
        <v>2.9501299399922487E-3</v>
      </c>
      <c r="L23" s="22">
        <f t="shared" si="6"/>
        <v>0</v>
      </c>
      <c r="M23" s="22">
        <f t="shared" si="7"/>
        <v>4373.9014452618558</v>
      </c>
      <c r="N23" s="22">
        <f t="shared" si="8"/>
        <v>0</v>
      </c>
    </row>
    <row r="24" spans="2:14" x14ac:dyDescent="0.25">
      <c r="B24">
        <f>'Datos Vehic en Circulacion'!A24</f>
        <v>2015</v>
      </c>
      <c r="C24" s="35">
        <f>'Datos Vehic en Circulacion'!C24</f>
        <v>1033163</v>
      </c>
      <c r="D24" s="37">
        <f>'Flota vehicular, pobl y FE Chih'!I41</f>
        <v>4.3688380677622263E-3</v>
      </c>
      <c r="E24" s="35">
        <f t="shared" si="3"/>
        <v>4513.7218446034249</v>
      </c>
      <c r="F24" s="22">
        <f>'Estimacion Ventas VE'!H24</f>
        <v>0</v>
      </c>
      <c r="G24" s="22">
        <f t="shared" si="2"/>
        <v>0</v>
      </c>
      <c r="H24" s="22">
        <f t="shared" si="0"/>
        <v>1033163</v>
      </c>
      <c r="I24" s="22">
        <f t="shared" si="1"/>
        <v>0</v>
      </c>
      <c r="J24" s="22">
        <f t="shared" si="4"/>
        <v>4513.7218446034249</v>
      </c>
      <c r="K24" s="40">
        <f t="shared" si="5"/>
        <v>2.8993198086058407E-3</v>
      </c>
      <c r="L24" s="22">
        <f t="shared" si="6"/>
        <v>0</v>
      </c>
      <c r="M24" s="22">
        <f t="shared" si="7"/>
        <v>4513.7218446034249</v>
      </c>
      <c r="N24" s="22">
        <f t="shared" si="8"/>
        <v>0</v>
      </c>
    </row>
    <row r="25" spans="2:14" x14ac:dyDescent="0.25">
      <c r="B25">
        <f>'Datos Vehic en Circulacion'!A25</f>
        <v>2016</v>
      </c>
      <c r="C25" s="35">
        <f>'Datos Vehic en Circulacion'!C25</f>
        <v>1139419</v>
      </c>
      <c r="D25" s="37">
        <f>'Flota vehicular, pobl y FE Chih'!I42</f>
        <v>4.2976207745368811E-3</v>
      </c>
      <c r="E25" s="35">
        <f t="shared" si="3"/>
        <v>4896.7907653020384</v>
      </c>
      <c r="F25" s="22">
        <f>'Estimacion Ventas VE'!H25</f>
        <v>81</v>
      </c>
      <c r="G25" s="22">
        <f t="shared" si="2"/>
        <v>81</v>
      </c>
      <c r="H25" s="22">
        <f t="shared" si="0"/>
        <v>1139338</v>
      </c>
      <c r="I25" s="22">
        <f t="shared" si="1"/>
        <v>40.5</v>
      </c>
      <c r="J25" s="22">
        <f t="shared" si="4"/>
        <v>4896.4426580193012</v>
      </c>
      <c r="K25" s="40">
        <f t="shared" si="5"/>
        <v>2.8520574231017479E-3</v>
      </c>
      <c r="L25" s="22">
        <f t="shared" si="6"/>
        <v>0.11550832563562079</v>
      </c>
      <c r="M25" s="22">
        <f t="shared" si="7"/>
        <v>4896.5581663449366</v>
      </c>
      <c r="N25" s="22">
        <f t="shared" si="8"/>
        <v>0.2325989571017999</v>
      </c>
    </row>
    <row r="26" spans="2:14" x14ac:dyDescent="0.25">
      <c r="B26">
        <f>'Datos Vehic en Circulacion'!A26</f>
        <v>2017</v>
      </c>
      <c r="C26" s="35">
        <f>'Datos Vehic en Circulacion'!C26</f>
        <v>1076600</v>
      </c>
      <c r="D26" s="37">
        <f>'Flota vehicular, pobl y FE Chih'!I43</f>
        <v>4.2312822719168253E-3</v>
      </c>
      <c r="E26" s="35">
        <f t="shared" si="3"/>
        <v>4555.3984939456541</v>
      </c>
      <c r="F26" s="22">
        <f>'Estimacion Ventas VE'!H26</f>
        <v>92</v>
      </c>
      <c r="G26" s="22">
        <f t="shared" si="2"/>
        <v>173</v>
      </c>
      <c r="H26" s="22">
        <f t="shared" si="0"/>
        <v>1076427</v>
      </c>
      <c r="I26" s="22">
        <f t="shared" si="1"/>
        <v>86.5</v>
      </c>
      <c r="J26" s="22">
        <f t="shared" si="4"/>
        <v>4554.6664821126124</v>
      </c>
      <c r="K26" s="40">
        <f t="shared" si="5"/>
        <v>2.8080327804538927E-3</v>
      </c>
      <c r="L26" s="22">
        <f t="shared" si="6"/>
        <v>0.24289483550926172</v>
      </c>
      <c r="M26" s="22">
        <f t="shared" si="7"/>
        <v>4554.9093769481215</v>
      </c>
      <c r="N26" s="22">
        <f t="shared" si="8"/>
        <v>0.48911699753261928</v>
      </c>
    </row>
    <row r="27" spans="2:14" x14ac:dyDescent="0.25">
      <c r="B27">
        <f>'Datos Vehic en Circulacion'!A27</f>
        <v>2018</v>
      </c>
      <c r="C27" s="35">
        <f>'Datos Vehic en Circulacion'!C27</f>
        <v>1129300</v>
      </c>
      <c r="D27" s="37">
        <f>'Flota vehicular, pobl y FE Chih'!I44</f>
        <v>4.1693554293260604E-3</v>
      </c>
      <c r="E27" s="35">
        <f t="shared" si="3"/>
        <v>4708.4530863379205</v>
      </c>
      <c r="F27" s="22">
        <f>'Estimacion Ventas VE'!H27</f>
        <v>199</v>
      </c>
      <c r="G27" s="22">
        <f t="shared" si="2"/>
        <v>372</v>
      </c>
      <c r="H27" s="22">
        <f t="shared" si="0"/>
        <v>1128928</v>
      </c>
      <c r="I27" s="22">
        <f t="shared" si="1"/>
        <v>186</v>
      </c>
      <c r="J27" s="22">
        <f t="shared" si="4"/>
        <v>4706.9020861182107</v>
      </c>
      <c r="K27" s="40">
        <f t="shared" si="5"/>
        <v>2.7669358758254763E-3</v>
      </c>
      <c r="L27" s="22">
        <f t="shared" si="6"/>
        <v>0.51465007290353859</v>
      </c>
      <c r="M27" s="22">
        <f t="shared" si="7"/>
        <v>4707.4167361911141</v>
      </c>
      <c r="N27" s="22">
        <f t="shared" si="8"/>
        <v>1.0363501468063987</v>
      </c>
    </row>
    <row r="28" spans="2:14" x14ac:dyDescent="0.25">
      <c r="B28">
        <f>'Datos Vehic en Circulacion'!A28</f>
        <v>2019</v>
      </c>
      <c r="C28" s="35">
        <f>'Datos Vehic en Circulacion'!C28</f>
        <v>1186328</v>
      </c>
      <c r="D28" s="37">
        <f>'Flota vehicular, pobl y FE Chih'!I45</f>
        <v>4.1113731189170721E-3</v>
      </c>
      <c r="E28" s="35">
        <f t="shared" si="3"/>
        <v>4877.4370494186524</v>
      </c>
      <c r="F28" s="22">
        <f>'Estimacion Ventas VE'!H28</f>
        <v>280</v>
      </c>
      <c r="G28" s="22">
        <f t="shared" si="2"/>
        <v>652</v>
      </c>
      <c r="H28" s="22">
        <f t="shared" si="0"/>
        <v>1185676</v>
      </c>
      <c r="I28" s="22">
        <f t="shared" si="1"/>
        <v>326</v>
      </c>
      <c r="J28" s="22">
        <f t="shared" si="4"/>
        <v>4874.756434145118</v>
      </c>
      <c r="K28" s="40">
        <f t="shared" si="5"/>
        <v>2.7284567061904206E-3</v>
      </c>
      <c r="L28" s="22">
        <f t="shared" si="6"/>
        <v>0.88947688621807708</v>
      </c>
      <c r="M28" s="22">
        <f t="shared" si="7"/>
        <v>4875.6459110313363</v>
      </c>
      <c r="N28" s="22">
        <f t="shared" si="8"/>
        <v>1.7911383873160958</v>
      </c>
    </row>
    <row r="29" spans="2:14" x14ac:dyDescent="0.25">
      <c r="B29">
        <f>'Datos Vehic en Circulacion'!A29</f>
        <v>2020</v>
      </c>
      <c r="C29" s="35">
        <f>'Datos Vehic en Circulacion'!C29</f>
        <v>1186891.2399999946</v>
      </c>
      <c r="D29" s="37">
        <f>'Flota vehicular, pobl y FE Chih'!I46</f>
        <v>4.0568682110233567E-3</v>
      </c>
      <c r="E29" s="35">
        <f t="shared" si="3"/>
        <v>4815.0613414980717</v>
      </c>
      <c r="F29" s="22">
        <f>'Estimacion Ventas VE'!H29</f>
        <v>1094.9194805194709</v>
      </c>
      <c r="G29" s="22">
        <f t="shared" si="2"/>
        <v>1746.9194805194709</v>
      </c>
      <c r="H29" s="22">
        <f t="shared" si="0"/>
        <v>1185144.3205194753</v>
      </c>
      <c r="I29" s="22">
        <f t="shared" si="1"/>
        <v>873.45974025973544</v>
      </c>
      <c r="J29" s="22">
        <f t="shared" si="4"/>
        <v>4807.974319390335</v>
      </c>
      <c r="K29" s="40">
        <f t="shared" si="5"/>
        <v>2.6922852673155E-3</v>
      </c>
      <c r="L29" s="22">
        <f t="shared" si="6"/>
        <v>2.3516027902945091</v>
      </c>
      <c r="M29" s="22">
        <f t="shared" si="7"/>
        <v>4810.3259221806293</v>
      </c>
      <c r="N29" s="22">
        <f t="shared" si="8"/>
        <v>4.7354193174423926</v>
      </c>
    </row>
    <row r="30" spans="2:14" x14ac:dyDescent="0.25">
      <c r="B30">
        <f>'Datos Vehic en Circulacion'!A30</f>
        <v>2021</v>
      </c>
      <c r="C30" s="35">
        <f>'Datos Vehic en Circulacion'!C30</f>
        <v>1221570.9200000018</v>
      </c>
      <c r="D30" s="37">
        <f>'Flota vehicular, pobl y FE Chih'!I47</f>
        <v>4.0053735766605314E-3</v>
      </c>
      <c r="E30" s="35">
        <f t="shared" si="3"/>
        <v>4892.8478849849034</v>
      </c>
      <c r="F30" s="22">
        <f>'Estimacion Ventas VE'!H30</f>
        <v>2345.8077922078023</v>
      </c>
      <c r="G30" s="22">
        <f t="shared" si="2"/>
        <v>4092.727272727273</v>
      </c>
      <c r="H30" s="22">
        <f t="shared" si="0"/>
        <v>1217478.1927272745</v>
      </c>
      <c r="I30" s="22">
        <f t="shared" si="1"/>
        <v>2046.3636363636365</v>
      </c>
      <c r="J30" s="22">
        <f t="shared" si="4"/>
        <v>4876.4549833102428</v>
      </c>
      <c r="K30" s="40">
        <f t="shared" si="5"/>
        <v>2.6581115554201707E-3</v>
      </c>
      <c r="L30" s="22">
        <f t="shared" si="6"/>
        <v>5.4394628284098223</v>
      </c>
      <c r="M30" s="22">
        <f t="shared" si="7"/>
        <v>4881.8944461386527</v>
      </c>
      <c r="N30" s="22">
        <f t="shared" si="8"/>
        <v>10.95343884625072</v>
      </c>
    </row>
    <row r="31" spans="2:14" x14ac:dyDescent="0.25">
      <c r="B31">
        <f>'Datos Vehic en Circulacion'!A31</f>
        <v>2022</v>
      </c>
      <c r="C31" s="35">
        <f>'Datos Vehic en Circulacion'!C31</f>
        <v>1256250.599999994</v>
      </c>
      <c r="D31" s="37">
        <f>'Flota vehicular, pobl y FE Chih'!I48</f>
        <v>3.9564220868442135E-3</v>
      </c>
      <c r="E31" s="35">
        <f t="shared" si="3"/>
        <v>4970.2576204512716</v>
      </c>
      <c r="F31" s="22">
        <f>'Estimacion Ventas VE'!H31</f>
        <v>3752.6649350648913</v>
      </c>
      <c r="G31" s="22">
        <f t="shared" si="2"/>
        <v>7845.3922077921643</v>
      </c>
      <c r="H31" s="22">
        <f t="shared" si="0"/>
        <v>1248405.2077922018</v>
      </c>
      <c r="I31" s="22">
        <f t="shared" si="1"/>
        <v>3922.6961038960821</v>
      </c>
      <c r="J31" s="22">
        <f t="shared" si="4"/>
        <v>4939.2179374404068</v>
      </c>
      <c r="K31" s="40">
        <f t="shared" si="5"/>
        <v>2.6256255667238869E-3</v>
      </c>
      <c r="L31" s="22">
        <f t="shared" si="6"/>
        <v>10.299531180877734</v>
      </c>
      <c r="M31" s="22">
        <f t="shared" si="7"/>
        <v>4949.5174686212849</v>
      </c>
      <c r="N31" s="22">
        <f t="shared" si="8"/>
        <v>20.740151829986644</v>
      </c>
    </row>
    <row r="32" spans="2:14" x14ac:dyDescent="0.25">
      <c r="B32">
        <f>'Datos Vehic en Circulacion'!A32</f>
        <v>2023</v>
      </c>
      <c r="C32" s="35">
        <f>'Datos Vehic en Circulacion'!C32</f>
        <v>1290930.2800000012</v>
      </c>
      <c r="D32" s="37">
        <f>'Flota vehicular, pobl y FE Chih'!I49</f>
        <v>3.9095466121352729E-3</v>
      </c>
      <c r="E32" s="35">
        <f t="shared" si="3"/>
        <v>5046.9521026768434</v>
      </c>
      <c r="F32" s="22">
        <f>'Estimacion Ventas VE'!H32</f>
        <v>5315.4909090909105</v>
      </c>
      <c r="G32" s="22">
        <f t="shared" si="2"/>
        <v>13160.883116883075</v>
      </c>
      <c r="H32" s="22">
        <f t="shared" si="0"/>
        <v>1277769.3968831182</v>
      </c>
      <c r="I32" s="22">
        <f t="shared" si="1"/>
        <v>6580.4415584415374</v>
      </c>
      <c r="J32" s="22">
        <f t="shared" si="4"/>
        <v>4995.4990166745256</v>
      </c>
      <c r="K32" s="40">
        <f t="shared" si="5"/>
        <v>2.5945172971443171E-3</v>
      </c>
      <c r="L32" s="22">
        <f t="shared" si="6"/>
        <v>17.073069446223876</v>
      </c>
      <c r="M32" s="22">
        <f t="shared" si="7"/>
        <v>5012.5720861207492</v>
      </c>
      <c r="N32" s="22">
        <f t="shared" si="8"/>
        <v>34.380016556094233</v>
      </c>
    </row>
    <row r="33" spans="2:15" x14ac:dyDescent="0.25">
      <c r="B33">
        <f>'Datos Vehic en Circulacion'!A33</f>
        <v>2024</v>
      </c>
      <c r="C33" s="35">
        <f>'Datos Vehic en Circulacion'!C33</f>
        <v>1325609.9600000083</v>
      </c>
      <c r="D33" s="37">
        <f>'Flota vehicular, pobl y FE Chih'!I50</f>
        <v>3.8642800244588216E-3</v>
      </c>
      <c r="E33" s="35">
        <f t="shared" si="3"/>
        <v>5122.5280886516894</v>
      </c>
      <c r="F33" s="22">
        <f>'Estimacion Ventas VE'!H33</f>
        <v>7034.2857142856192</v>
      </c>
      <c r="G33" s="22">
        <f t="shared" si="2"/>
        <v>20195.168831168696</v>
      </c>
      <c r="H33" s="22">
        <f t="shared" si="0"/>
        <v>1305414.7911688397</v>
      </c>
      <c r="I33" s="22">
        <f t="shared" si="1"/>
        <v>10097.584415584348</v>
      </c>
      <c r="J33" s="22">
        <f t="shared" si="4"/>
        <v>5044.488301146831</v>
      </c>
      <c r="K33" s="40">
        <f t="shared" si="5"/>
        <v>2.5644767435044906E-3</v>
      </c>
      <c r="L33" s="22">
        <f t="shared" si="6"/>
        <v>25.895020399339444</v>
      </c>
      <c r="M33" s="22">
        <f t="shared" si="7"/>
        <v>5070.38332154617</v>
      </c>
      <c r="N33" s="22">
        <f t="shared" si="8"/>
        <v>52.14476710551935</v>
      </c>
    </row>
    <row r="34" spans="2:15" x14ac:dyDescent="0.25">
      <c r="B34">
        <f>'Datos Vehic en Circulacion'!A34</f>
        <v>2025</v>
      </c>
      <c r="C34" s="35">
        <f>'Datos Vehic en Circulacion'!C34</f>
        <v>1360289.6400000006</v>
      </c>
      <c r="D34" s="37">
        <f>'Flota vehicular, pobl y FE Chih'!I51</f>
        <v>3.8201551934662348E-3</v>
      </c>
      <c r="E34" s="35">
        <f t="shared" si="3"/>
        <v>5196.5175328643172</v>
      </c>
      <c r="F34" s="22">
        <f>'Estimacion Ventas VE'!H34</f>
        <v>8909.0493506493222</v>
      </c>
      <c r="G34" s="22">
        <f t="shared" si="2"/>
        <v>29104.218181818018</v>
      </c>
      <c r="H34" s="22">
        <f t="shared" si="0"/>
        <v>1331185.4218181826</v>
      </c>
      <c r="I34" s="22">
        <f t="shared" si="1"/>
        <v>14552.109090909009</v>
      </c>
      <c r="J34" s="22">
        <f t="shared" si="4"/>
        <v>5085.3349026252708</v>
      </c>
      <c r="K34" s="40">
        <f t="shared" si="5"/>
        <v>2.5351939011185013E-3</v>
      </c>
      <c r="L34" s="22">
        <f t="shared" si="6"/>
        <v>36.89241821568362</v>
      </c>
      <c r="M34" s="22">
        <f t="shared" si="7"/>
        <v>5122.2273208409542</v>
      </c>
      <c r="N34" s="22">
        <f t="shared" si="8"/>
        <v>74.290212023362983</v>
      </c>
    </row>
    <row r="35" spans="2:15" x14ac:dyDescent="0.25">
      <c r="B35">
        <f>'Datos Vehic en Circulacion'!A35</f>
        <v>2026</v>
      </c>
      <c r="C35" s="35">
        <f>'Datos Vehic en Circulacion'!C35</f>
        <v>1394969.3200000077</v>
      </c>
      <c r="D35" s="37">
        <f>'Flota vehicular, pobl y FE Chih'!I52</f>
        <v>3.7767049913099981E-3</v>
      </c>
      <c r="E35" s="35">
        <f t="shared" si="3"/>
        <v>5268.3875935683436</v>
      </c>
      <c r="F35" s="22">
        <f>'Estimacion Ventas VE'!H35</f>
        <v>10939.781818181649</v>
      </c>
      <c r="G35" s="22">
        <f t="shared" si="2"/>
        <v>40043.999999999665</v>
      </c>
      <c r="H35" s="22">
        <f t="shared" si="0"/>
        <v>1354925.320000008</v>
      </c>
      <c r="I35" s="22">
        <f t="shared" si="1"/>
        <v>20021.999999999833</v>
      </c>
      <c r="J35" s="22">
        <f t="shared" si="4"/>
        <v>5117.1532188963265</v>
      </c>
      <c r="K35" s="40">
        <f t="shared" si="5"/>
        <v>2.5063587669602711E-3</v>
      </c>
      <c r="L35" s="22">
        <f t="shared" si="6"/>
        <v>50.182315232078132</v>
      </c>
      <c r="M35" s="22">
        <f t="shared" si="7"/>
        <v>5167.335534128405</v>
      </c>
      <c r="N35" s="22">
        <f t="shared" si="8"/>
        <v>101.0520594399386</v>
      </c>
    </row>
    <row r="36" spans="2:15" x14ac:dyDescent="0.25">
      <c r="B36">
        <f>'Datos Vehic en Circulacion'!A36</f>
        <v>2027</v>
      </c>
      <c r="C36" s="35">
        <f>'Datos Vehic en Circulacion'!C36</f>
        <v>1429649</v>
      </c>
      <c r="D36" s="37">
        <f>'Flota vehicular, pobl y FE Chih'!I53</f>
        <v>3.7334622876414869E-3</v>
      </c>
      <c r="E36" s="35">
        <f t="shared" si="3"/>
        <v>5337.540626064364</v>
      </c>
      <c r="F36" s="22">
        <f>'Estimacion Ventas VE'!H36</f>
        <v>13126.483116883042</v>
      </c>
      <c r="G36" s="22">
        <f t="shared" si="2"/>
        <v>53170.483116882708</v>
      </c>
      <c r="H36" s="22">
        <f t="shared" si="0"/>
        <v>1376478.5168831174</v>
      </c>
      <c r="I36" s="22">
        <f t="shared" si="1"/>
        <v>26585.241558441354</v>
      </c>
      <c r="J36" s="22">
        <f t="shared" si="4"/>
        <v>5139.0306325318043</v>
      </c>
      <c r="K36" s="40">
        <f t="shared" si="5"/>
        <v>2.4776613363438958E-3</v>
      </c>
      <c r="L36" s="22">
        <f t="shared" si="6"/>
        <v>65.869225126713076</v>
      </c>
      <c r="M36" s="22">
        <f t="shared" si="7"/>
        <v>5204.8998576585172</v>
      </c>
      <c r="N36" s="22">
        <f t="shared" si="8"/>
        <v>132.64076840584676</v>
      </c>
    </row>
    <row r="37" spans="2:15" x14ac:dyDescent="0.25">
      <c r="B37">
        <f>'Datos Vehic en Circulacion'!A37</f>
        <v>2028</v>
      </c>
      <c r="C37" s="35">
        <f>'Datos Vehic en Circulacion'!C37</f>
        <v>1464328.6800000072</v>
      </c>
      <c r="D37" s="37">
        <f>'Flota vehicular, pobl y FE Chih'!I54</f>
        <v>3.6899599548405604E-3</v>
      </c>
      <c r="E37" s="35">
        <f t="shared" si="3"/>
        <v>5403.3141899245638</v>
      </c>
      <c r="F37" s="22">
        <f>'Estimacion Ventas VE'!H37</f>
        <v>15469.153246753292</v>
      </c>
      <c r="G37" s="22">
        <f t="shared" si="2"/>
        <v>68639.636363636004</v>
      </c>
      <c r="H37" s="22">
        <f t="shared" si="0"/>
        <v>1395689.0436363711</v>
      </c>
      <c r="I37" s="22">
        <f t="shared" si="1"/>
        <v>34319.818181818002</v>
      </c>
      <c r="J37" s="22">
        <f t="shared" si="4"/>
        <v>5150.0366804279292</v>
      </c>
      <c r="K37" s="40">
        <f t="shared" si="5"/>
        <v>2.4487916063941897E-3</v>
      </c>
      <c r="L37" s="22">
        <f t="shared" si="6"/>
        <v>84.04208269661062</v>
      </c>
      <c r="M37" s="22">
        <f t="shared" si="7"/>
        <v>5234.0787631245403</v>
      </c>
      <c r="N37" s="22">
        <f t="shared" si="8"/>
        <v>169.23542680002356</v>
      </c>
    </row>
    <row r="38" spans="2:15" x14ac:dyDescent="0.25">
      <c r="B38">
        <f>'Datos Vehic en Circulacion'!A38</f>
        <v>2029</v>
      </c>
      <c r="C38" s="35">
        <f>'Datos Vehic en Circulacion'!C38</f>
        <v>1499008.3599999994</v>
      </c>
      <c r="D38" s="37">
        <f>'Flota vehicular, pobl y FE Chih'!I55</f>
        <v>3.6457308627859675E-3</v>
      </c>
      <c r="E38" s="35">
        <f t="shared" si="3"/>
        <v>5464.9810416261762</v>
      </c>
      <c r="F38" s="22">
        <f>'Estimacion Ventas VE'!H38</f>
        <v>17967.792207792067</v>
      </c>
      <c r="G38" s="22">
        <f t="shared" si="2"/>
        <v>86607.42857142807</v>
      </c>
      <c r="H38" s="22">
        <f t="shared" si="0"/>
        <v>1412400.9314285712</v>
      </c>
      <c r="I38" s="22">
        <f t="shared" si="1"/>
        <v>43303.714285714035</v>
      </c>
      <c r="J38" s="22">
        <f t="shared" si="4"/>
        <v>5149.2336663367887</v>
      </c>
      <c r="K38" s="40">
        <f t="shared" si="5"/>
        <v>2.4194395725761417E-3</v>
      </c>
      <c r="L38" s="22">
        <f t="shared" si="6"/>
        <v>104.77071998238732</v>
      </c>
      <c r="M38" s="22">
        <f t="shared" si="7"/>
        <v>5254.0043863191759</v>
      </c>
      <c r="N38" s="22">
        <f t="shared" si="8"/>
        <v>210.97665530700033</v>
      </c>
    </row>
    <row r="39" spans="2:15" x14ac:dyDescent="0.25">
      <c r="B39">
        <f>'Datos Vehic en Circulacion'!A39</f>
        <v>2030</v>
      </c>
      <c r="C39" s="35">
        <f>'Datos Vehic en Circulacion'!C39</f>
        <v>1533688.0400000066</v>
      </c>
      <c r="D39" s="37">
        <f>'Flota vehicular, pobl y FE Chih'!I56</f>
        <v>3.6003078824933255E-3</v>
      </c>
      <c r="E39" s="35">
        <f t="shared" si="3"/>
        <v>5521.7491396977621</v>
      </c>
      <c r="F39" s="22">
        <f>'Estimacion Ventas VE'!H39</f>
        <v>20622.400000000001</v>
      </c>
      <c r="G39" s="22">
        <f t="shared" si="2"/>
        <v>107229.82857142808</v>
      </c>
      <c r="H39" s="22">
        <f t="shared" si="0"/>
        <v>1426458.2114285785</v>
      </c>
      <c r="I39" s="22">
        <f t="shared" si="1"/>
        <v>53614.91428571404</v>
      </c>
      <c r="J39" s="22">
        <f t="shared" si="4"/>
        <v>5135.6887426536414</v>
      </c>
      <c r="K39" s="40">
        <f t="shared" si="5"/>
        <v>2.3892952311092065E-3</v>
      </c>
      <c r="L39" s="22">
        <f t="shared" si="6"/>
        <v>128.10185901918541</v>
      </c>
      <c r="M39" s="22">
        <f t="shared" si="7"/>
        <v>5263.7906016728266</v>
      </c>
      <c r="N39" s="22">
        <f>E39-M39</f>
        <v>257.95853802493548</v>
      </c>
    </row>
    <row r="42" spans="2:15" x14ac:dyDescent="0.25">
      <c r="B42" t="s">
        <v>18</v>
      </c>
      <c r="C42" t="s">
        <v>19</v>
      </c>
      <c r="M42" t="s">
        <v>52</v>
      </c>
      <c r="N42" s="41">
        <f>N39/1000</f>
        <v>0.25795853802493546</v>
      </c>
      <c r="O42" s="10">
        <f>N42/N43</f>
        <v>0.15174031648525615</v>
      </c>
    </row>
    <row r="43" spans="2:15" x14ac:dyDescent="0.25">
      <c r="M43" t="s">
        <v>53</v>
      </c>
      <c r="N43">
        <v>1.7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8D5C-4642-4B2E-ADF4-8C966260ABAD}">
  <dimension ref="B1:AK57"/>
  <sheetViews>
    <sheetView topLeftCell="A22" workbookViewId="0">
      <selection activeCell="K53" sqref="K53"/>
    </sheetView>
  </sheetViews>
  <sheetFormatPr baseColWidth="10" defaultColWidth="9.140625" defaultRowHeight="15" x14ac:dyDescent="0.25"/>
  <cols>
    <col min="1" max="1" width="8.85546875" customWidth="1"/>
    <col min="4" max="4" width="14.7109375" customWidth="1"/>
    <col min="5" max="8" width="11.42578125" customWidth="1"/>
    <col min="9" max="9" width="14.42578125" customWidth="1"/>
  </cols>
  <sheetData>
    <row r="1" spans="2:37" x14ac:dyDescent="0.25">
      <c r="C1" s="92" t="s">
        <v>25</v>
      </c>
      <c r="D1" s="92"/>
      <c r="E1" s="92"/>
      <c r="F1" s="92"/>
      <c r="G1" s="92"/>
      <c r="H1" s="92"/>
    </row>
    <row r="2" spans="2:37" ht="24" x14ac:dyDescent="0.25">
      <c r="C2" s="24" t="s">
        <v>8</v>
      </c>
      <c r="D2" s="24" t="s">
        <v>26</v>
      </c>
      <c r="E2" s="24" t="s">
        <v>27</v>
      </c>
      <c r="F2" s="24" t="s">
        <v>28</v>
      </c>
      <c r="G2" s="24" t="s">
        <v>29</v>
      </c>
      <c r="H2" s="24" t="s">
        <v>4</v>
      </c>
      <c r="K2" s="32" t="s">
        <v>41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2:37" x14ac:dyDescent="0.25">
      <c r="C3" s="25">
        <v>2005</v>
      </c>
      <c r="D3" s="26">
        <v>630939</v>
      </c>
      <c r="E3" s="26">
        <v>5407</v>
      </c>
      <c r="F3" s="26">
        <v>359941</v>
      </c>
      <c r="G3" s="26">
        <v>5005</v>
      </c>
      <c r="H3" s="26">
        <v>1001292</v>
      </c>
      <c r="K3" t="s">
        <v>42</v>
      </c>
    </row>
    <row r="4" spans="2:37" x14ac:dyDescent="0.25">
      <c r="C4" s="25">
        <v>2006</v>
      </c>
      <c r="D4" s="26">
        <v>723373</v>
      </c>
      <c r="E4" s="26">
        <v>5314</v>
      </c>
      <c r="F4" s="26">
        <v>371156</v>
      </c>
      <c r="G4" s="26">
        <v>5543</v>
      </c>
      <c r="H4" s="26">
        <v>1105386</v>
      </c>
    </row>
    <row r="5" spans="2:37" x14ac:dyDescent="0.25">
      <c r="C5" s="25">
        <v>2007</v>
      </c>
      <c r="D5" s="26">
        <v>724024</v>
      </c>
      <c r="E5" s="26">
        <v>5172</v>
      </c>
      <c r="F5" s="26">
        <v>364044</v>
      </c>
      <c r="G5" s="26">
        <v>6056</v>
      </c>
      <c r="H5" s="26">
        <v>1099296</v>
      </c>
    </row>
    <row r="6" spans="2:37" x14ac:dyDescent="0.25">
      <c r="C6" s="25">
        <v>2008</v>
      </c>
      <c r="D6" s="26">
        <v>753590</v>
      </c>
      <c r="E6" s="26">
        <v>5344</v>
      </c>
      <c r="F6" s="26">
        <v>370044</v>
      </c>
      <c r="G6" s="26">
        <v>6656</v>
      </c>
      <c r="H6" s="26">
        <v>1135634</v>
      </c>
    </row>
    <row r="7" spans="2:37" x14ac:dyDescent="0.25">
      <c r="C7" s="25">
        <v>2009</v>
      </c>
      <c r="D7" s="26">
        <v>787052</v>
      </c>
      <c r="E7" s="26">
        <v>5635</v>
      </c>
      <c r="F7" s="26">
        <v>380791</v>
      </c>
      <c r="G7" s="26">
        <v>7683</v>
      </c>
      <c r="H7" s="26">
        <v>1181161</v>
      </c>
    </row>
    <row r="8" spans="2:37" x14ac:dyDescent="0.25">
      <c r="C8" s="25">
        <v>2010</v>
      </c>
      <c r="D8" s="26">
        <v>814024</v>
      </c>
      <c r="E8" s="26">
        <v>6032</v>
      </c>
      <c r="F8" s="26">
        <v>386612</v>
      </c>
      <c r="G8" s="26">
        <v>8236</v>
      </c>
      <c r="H8" s="26">
        <v>1214904</v>
      </c>
    </row>
    <row r="9" spans="2:37" x14ac:dyDescent="0.25">
      <c r="B9" s="3"/>
      <c r="C9" s="25">
        <v>2011</v>
      </c>
      <c r="D9" s="26">
        <v>1015709</v>
      </c>
      <c r="E9" s="26">
        <v>6626</v>
      </c>
      <c r="F9" s="26">
        <v>369518</v>
      </c>
      <c r="G9" s="26">
        <v>8683</v>
      </c>
      <c r="H9" s="26">
        <v>1400536</v>
      </c>
    </row>
    <row r="10" spans="2:37" x14ac:dyDescent="0.25">
      <c r="B10" s="3"/>
      <c r="C10" s="25">
        <v>2012</v>
      </c>
      <c r="D10" s="26">
        <v>1061425</v>
      </c>
      <c r="E10" s="26">
        <v>6920</v>
      </c>
      <c r="F10" s="26">
        <v>373578</v>
      </c>
      <c r="G10" s="26">
        <v>14823</v>
      </c>
      <c r="H10" s="26">
        <v>1456746</v>
      </c>
    </row>
    <row r="11" spans="2:37" x14ac:dyDescent="0.25">
      <c r="B11" s="3"/>
      <c r="C11" s="25">
        <v>2013</v>
      </c>
      <c r="D11" s="26">
        <v>1143292</v>
      </c>
      <c r="E11" s="26">
        <v>7132</v>
      </c>
      <c r="F11" s="26">
        <v>397017</v>
      </c>
      <c r="G11" s="26">
        <v>17968</v>
      </c>
      <c r="H11" s="26">
        <v>1565409</v>
      </c>
    </row>
    <row r="12" spans="2:37" x14ac:dyDescent="0.25">
      <c r="B12" s="3"/>
      <c r="C12" s="25">
        <v>2014</v>
      </c>
      <c r="D12" s="26">
        <v>983916</v>
      </c>
      <c r="E12" s="26">
        <v>6219</v>
      </c>
      <c r="F12" s="26">
        <v>417124</v>
      </c>
      <c r="G12" s="26">
        <v>17342</v>
      </c>
      <c r="H12" s="26">
        <v>1424601</v>
      </c>
    </row>
    <row r="13" spans="2:37" x14ac:dyDescent="0.25">
      <c r="B13" s="3"/>
      <c r="C13" s="25">
        <v>2015</v>
      </c>
      <c r="D13" s="26">
        <v>1033163</v>
      </c>
      <c r="E13" s="26">
        <v>6613</v>
      </c>
      <c r="F13" s="26">
        <v>427445</v>
      </c>
      <c r="G13" s="26">
        <v>19986</v>
      </c>
      <c r="H13" s="26">
        <v>1487207</v>
      </c>
    </row>
    <row r="14" spans="2:37" x14ac:dyDescent="0.25">
      <c r="B14" s="3"/>
      <c r="C14" s="25">
        <v>2016</v>
      </c>
      <c r="D14" s="26">
        <v>1139419</v>
      </c>
      <c r="E14" s="26">
        <v>7929</v>
      </c>
      <c r="F14" s="26">
        <v>461330</v>
      </c>
      <c r="G14" s="26">
        <v>22060</v>
      </c>
      <c r="H14" s="26">
        <v>1630738</v>
      </c>
    </row>
    <row r="15" spans="2:37" x14ac:dyDescent="0.25">
      <c r="B15" s="3"/>
      <c r="C15" s="25">
        <v>2017</v>
      </c>
      <c r="D15" s="26">
        <v>1076600</v>
      </c>
      <c r="E15" s="26">
        <v>8459</v>
      </c>
      <c r="F15" s="26">
        <v>427997</v>
      </c>
      <c r="G15" s="26">
        <v>22957</v>
      </c>
      <c r="H15" s="26">
        <v>1536013</v>
      </c>
    </row>
    <row r="16" spans="2:37" ht="48" customHeight="1" x14ac:dyDescent="0.25">
      <c r="C16" s="93" t="s">
        <v>30</v>
      </c>
      <c r="D16" s="93"/>
      <c r="E16" s="93"/>
      <c r="F16" s="93"/>
      <c r="G16" s="93"/>
      <c r="H16" s="93"/>
    </row>
    <row r="17" spans="3:9" ht="36" customHeight="1" x14ac:dyDescent="0.25">
      <c r="C17" s="93" t="s">
        <v>31</v>
      </c>
      <c r="D17" s="93"/>
      <c r="E17" s="93"/>
      <c r="F17" s="93"/>
      <c r="G17" s="93"/>
      <c r="H17" s="93"/>
    </row>
    <row r="20" spans="3:9" x14ac:dyDescent="0.25">
      <c r="C20" s="94" t="s">
        <v>32</v>
      </c>
      <c r="D20" s="94"/>
      <c r="E20" s="27" t="s">
        <v>33</v>
      </c>
    </row>
    <row r="21" spans="3:9" x14ac:dyDescent="0.25">
      <c r="C21" s="24" t="s">
        <v>8</v>
      </c>
      <c r="D21" s="27" t="s">
        <v>34</v>
      </c>
      <c r="E21" s="27" t="s">
        <v>4</v>
      </c>
    </row>
    <row r="22" spans="3:9" x14ac:dyDescent="0.25">
      <c r="C22" s="28">
        <v>2013</v>
      </c>
      <c r="D22" s="26">
        <v>6408.884</v>
      </c>
      <c r="E22" s="29">
        <f>H11</f>
        <v>1565409</v>
      </c>
    </row>
    <row r="23" spans="3:9" x14ac:dyDescent="0.25">
      <c r="C23" s="28">
        <v>2014</v>
      </c>
      <c r="D23" s="26">
        <v>6367.0940000000001</v>
      </c>
      <c r="E23" s="29">
        <f t="shared" ref="E23:E26" si="0">H12</f>
        <v>1424601</v>
      </c>
    </row>
    <row r="24" spans="3:9" x14ac:dyDescent="0.25">
      <c r="C24" s="28">
        <v>2015</v>
      </c>
      <c r="D24" s="26">
        <v>6560.1370000000006</v>
      </c>
      <c r="E24" s="29">
        <f t="shared" si="0"/>
        <v>1487207</v>
      </c>
    </row>
    <row r="25" spans="3:9" x14ac:dyDescent="0.25">
      <c r="C25" s="28">
        <v>2016</v>
      </c>
      <c r="D25" s="26">
        <v>6833.2160000000003</v>
      </c>
      <c r="E25" s="29">
        <f t="shared" si="0"/>
        <v>1630738</v>
      </c>
    </row>
    <row r="26" spans="3:9" x14ac:dyDescent="0.25">
      <c r="C26" s="28">
        <v>2017</v>
      </c>
      <c r="D26" s="26">
        <v>6713.26</v>
      </c>
      <c r="E26" s="29">
        <f t="shared" si="0"/>
        <v>1536013</v>
      </c>
    </row>
    <row r="30" spans="3:9" ht="37.5" x14ac:dyDescent="0.25">
      <c r="C30" s="24" t="s">
        <v>8</v>
      </c>
      <c r="D30" s="24" t="s">
        <v>35</v>
      </c>
      <c r="E30" s="24" t="s">
        <v>36</v>
      </c>
      <c r="F30" s="24" t="s">
        <v>37</v>
      </c>
      <c r="G30" s="24" t="s">
        <v>38</v>
      </c>
      <c r="H30" s="24" t="s">
        <v>43</v>
      </c>
      <c r="I30" s="24" t="s">
        <v>44</v>
      </c>
    </row>
    <row r="31" spans="3:9" x14ac:dyDescent="0.25">
      <c r="C31" s="30">
        <v>2005</v>
      </c>
      <c r="D31" s="26">
        <v>3304999</v>
      </c>
      <c r="E31" s="26">
        <f t="shared" ref="E31:E35" si="1">H3</f>
        <v>1001292</v>
      </c>
      <c r="F31" s="26">
        <f>E31/(D31/1000)</f>
        <v>302.96287532916045</v>
      </c>
      <c r="G31" s="26">
        <f t="shared" ref="G31:G56" si="2">0.0023*E31+3190.7</f>
        <v>5493.6715999999997</v>
      </c>
      <c r="H31" s="33">
        <f>G31/E31</f>
        <v>5.4865829348481757E-3</v>
      </c>
      <c r="I31">
        <f xml:space="preserve"> -0.0000000778548436*C31^3 + 0.000473305489*C31^2 - 0.959170386*C31 + 647.963905</f>
        <v>5.4521128294027221E-3</v>
      </c>
    </row>
    <row r="32" spans="3:9" x14ac:dyDescent="0.25">
      <c r="C32" s="30">
        <v>2006</v>
      </c>
      <c r="D32" s="26">
        <v>3341601</v>
      </c>
      <c r="E32" s="26">
        <f t="shared" si="1"/>
        <v>1105386</v>
      </c>
      <c r="F32" s="26">
        <f t="shared" ref="F32:F43" si="3">E32/(D32/1000)</f>
        <v>330.79532834710068</v>
      </c>
      <c r="G32" s="26">
        <f t="shared" si="2"/>
        <v>5733.0877999999993</v>
      </c>
      <c r="H32" s="33">
        <f t="shared" ref="H32:H56" si="4">G32/E32</f>
        <v>5.1865029953337563E-3</v>
      </c>
      <c r="I32">
        <f t="shared" ref="I32:I56" si="5" xml:space="preserve"> -0.0000000778548436*C32^3 + 0.000473305489*C32^2 - 0.959170386*C32 + 647.963905</f>
        <v>5.3064155398487856E-3</v>
      </c>
    </row>
    <row r="33" spans="3:9" x14ac:dyDescent="0.25">
      <c r="C33" s="30">
        <v>2007</v>
      </c>
      <c r="D33" s="26">
        <v>3369106</v>
      </c>
      <c r="E33" s="26">
        <f t="shared" si="1"/>
        <v>1099296</v>
      </c>
      <c r="F33" s="26">
        <f t="shared" si="3"/>
        <v>326.28715154702758</v>
      </c>
      <c r="G33" s="26">
        <f t="shared" si="2"/>
        <v>5719.0807999999997</v>
      </c>
      <c r="H33" s="33">
        <f t="shared" si="4"/>
        <v>5.2024939597706162E-3</v>
      </c>
      <c r="I33">
        <f t="shared" si="5"/>
        <v>5.1702683309713393E-3</v>
      </c>
    </row>
    <row r="34" spans="3:9" x14ac:dyDescent="0.25">
      <c r="C34" s="30">
        <v>2008</v>
      </c>
      <c r="D34" s="26">
        <v>3397985</v>
      </c>
      <c r="E34" s="26">
        <f t="shared" si="1"/>
        <v>1135634</v>
      </c>
      <c r="F34" s="26">
        <f t="shared" si="3"/>
        <v>334.20806742819639</v>
      </c>
      <c r="G34" s="26">
        <f t="shared" si="2"/>
        <v>5802.6581999999999</v>
      </c>
      <c r="H34" s="33">
        <f t="shared" si="4"/>
        <v>5.1096200008101198E-3</v>
      </c>
      <c r="I34">
        <f t="shared" si="5"/>
        <v>5.043204073558627E-3</v>
      </c>
    </row>
    <row r="35" spans="3:9" x14ac:dyDescent="0.25">
      <c r="C35" s="30">
        <v>2009</v>
      </c>
      <c r="D35" s="26">
        <v>3426919</v>
      </c>
      <c r="E35" s="26">
        <f t="shared" si="1"/>
        <v>1181161</v>
      </c>
      <c r="F35" s="26">
        <f t="shared" si="3"/>
        <v>344.67140892445957</v>
      </c>
      <c r="G35" s="26">
        <f t="shared" si="2"/>
        <v>5907.3702999999996</v>
      </c>
      <c r="H35" s="33">
        <f t="shared" si="4"/>
        <v>5.0013252215405013E-3</v>
      </c>
      <c r="I35">
        <f t="shared" si="5"/>
        <v>4.9247556383988922E-3</v>
      </c>
    </row>
    <row r="36" spans="3:9" x14ac:dyDescent="0.25">
      <c r="C36" s="30">
        <v>2010</v>
      </c>
      <c r="D36" s="26">
        <v>3461882</v>
      </c>
      <c r="E36" s="26">
        <f>H8</f>
        <v>1214904</v>
      </c>
      <c r="F36" s="26">
        <f t="shared" si="3"/>
        <v>350.93743807559008</v>
      </c>
      <c r="G36" s="26">
        <f t="shared" si="2"/>
        <v>5984.9791999999998</v>
      </c>
      <c r="H36" s="33">
        <f t="shared" si="4"/>
        <v>4.9262980449484069E-3</v>
      </c>
      <c r="I36">
        <f t="shared" si="5"/>
        <v>4.8144558960530048E-3</v>
      </c>
    </row>
    <row r="37" spans="3:9" x14ac:dyDescent="0.25">
      <c r="C37" s="30">
        <v>2011</v>
      </c>
      <c r="D37" s="26">
        <v>3499552</v>
      </c>
      <c r="E37" s="26">
        <f t="shared" ref="E37:E43" si="6">H9</f>
        <v>1400536</v>
      </c>
      <c r="F37" s="26">
        <f t="shared" si="3"/>
        <v>400.20436901637692</v>
      </c>
      <c r="G37" s="26">
        <f t="shared" si="2"/>
        <v>6411.9327999999996</v>
      </c>
      <c r="H37" s="33">
        <f t="shared" si="4"/>
        <v>4.5781992037334275E-3</v>
      </c>
      <c r="I37">
        <f t="shared" si="5"/>
        <v>4.7118377182187032E-3</v>
      </c>
    </row>
    <row r="38" spans="3:9" x14ac:dyDescent="0.25">
      <c r="C38" s="30">
        <v>2012</v>
      </c>
      <c r="D38" s="26">
        <v>3531604</v>
      </c>
      <c r="E38" s="26">
        <f t="shared" si="6"/>
        <v>1456746</v>
      </c>
      <c r="F38" s="26">
        <f t="shared" si="3"/>
        <v>412.48848964946239</v>
      </c>
      <c r="G38" s="26">
        <f t="shared" si="2"/>
        <v>6541.2157999999999</v>
      </c>
      <c r="H38" s="33">
        <f t="shared" si="4"/>
        <v>4.4902926110660336E-3</v>
      </c>
      <c r="I38">
        <f t="shared" si="5"/>
        <v>4.616433975684231E-3</v>
      </c>
    </row>
    <row r="39" spans="3:9" x14ac:dyDescent="0.25">
      <c r="C39" s="30">
        <v>2013</v>
      </c>
      <c r="D39" s="26">
        <v>3561704</v>
      </c>
      <c r="E39" s="26">
        <f t="shared" si="6"/>
        <v>1565409</v>
      </c>
      <c r="F39" s="26">
        <f t="shared" si="3"/>
        <v>439.51125640985322</v>
      </c>
      <c r="G39" s="26">
        <f t="shared" si="2"/>
        <v>6791.1406999999999</v>
      </c>
      <c r="H39" s="33">
        <f t="shared" si="4"/>
        <v>4.3382532616076689E-3</v>
      </c>
      <c r="I39">
        <f t="shared" si="5"/>
        <v>4.527777539010458E-3</v>
      </c>
    </row>
    <row r="40" spans="3:9" x14ac:dyDescent="0.25">
      <c r="C40" s="30">
        <v>2014</v>
      </c>
      <c r="D40" s="26">
        <v>3590344</v>
      </c>
      <c r="E40" s="26">
        <f t="shared" si="6"/>
        <v>1424601</v>
      </c>
      <c r="F40" s="26">
        <f t="shared" si="3"/>
        <v>396.78677029276304</v>
      </c>
      <c r="G40" s="26">
        <f t="shared" si="2"/>
        <v>6467.2822999999999</v>
      </c>
      <c r="H40" s="33">
        <f t="shared" si="4"/>
        <v>4.5397148394532927E-3</v>
      </c>
      <c r="I40">
        <f t="shared" si="5"/>
        <v>4.4454012794403752E-3</v>
      </c>
    </row>
    <row r="41" spans="3:9" x14ac:dyDescent="0.25">
      <c r="C41" s="30">
        <v>2015</v>
      </c>
      <c r="D41" s="26">
        <v>3616481</v>
      </c>
      <c r="E41" s="26">
        <f t="shared" si="6"/>
        <v>1487207</v>
      </c>
      <c r="F41" s="26">
        <f t="shared" si="3"/>
        <v>411.23041984735988</v>
      </c>
      <c r="G41" s="26">
        <f t="shared" si="2"/>
        <v>6611.2760999999991</v>
      </c>
      <c r="H41" s="33">
        <f t="shared" si="4"/>
        <v>4.4454309991816873E-3</v>
      </c>
      <c r="I41">
        <f t="shared" si="5"/>
        <v>4.3688380677622263E-3</v>
      </c>
    </row>
    <row r="42" spans="3:9" x14ac:dyDescent="0.25">
      <c r="C42" s="30">
        <v>2016</v>
      </c>
      <c r="D42" s="26">
        <v>3649416</v>
      </c>
      <c r="E42" s="26">
        <f t="shared" si="6"/>
        <v>1630738</v>
      </c>
      <c r="F42" s="26">
        <f t="shared" si="3"/>
        <v>446.84903009138992</v>
      </c>
      <c r="G42" s="26">
        <f t="shared" si="2"/>
        <v>6941.3973999999998</v>
      </c>
      <c r="H42" s="33">
        <f t="shared" si="4"/>
        <v>4.2565987914674214E-3</v>
      </c>
      <c r="I42">
        <f t="shared" si="5"/>
        <v>4.2976207745368811E-3</v>
      </c>
    </row>
    <row r="43" spans="3:9" x14ac:dyDescent="0.25">
      <c r="C43" s="30">
        <v>2017</v>
      </c>
      <c r="D43" s="26">
        <v>3689398</v>
      </c>
      <c r="E43" s="26">
        <f t="shared" si="6"/>
        <v>1536013</v>
      </c>
      <c r="F43" s="26">
        <f t="shared" si="3"/>
        <v>416.33160748718353</v>
      </c>
      <c r="G43" s="26">
        <f t="shared" si="2"/>
        <v>6723.5298999999995</v>
      </c>
      <c r="H43" s="33">
        <f t="shared" si="4"/>
        <v>4.3772610648477586E-3</v>
      </c>
      <c r="I43">
        <f t="shared" si="5"/>
        <v>4.2312822719168253E-3</v>
      </c>
    </row>
    <row r="44" spans="3:9" x14ac:dyDescent="0.25">
      <c r="C44" s="30">
        <v>2018</v>
      </c>
      <c r="D44" s="26">
        <v>3727984</v>
      </c>
      <c r="E44" s="26">
        <f t="shared" ref="E44:E56" si="7">D44*F44/1000</f>
        <v>1701359.0029490942</v>
      </c>
      <c r="F44" s="26">
        <f t="shared" ref="F44:F56" si="8">11.2045101*C44 - 22154.3263</f>
        <v>456.37508180000077</v>
      </c>
      <c r="G44" s="26">
        <f t="shared" si="2"/>
        <v>7103.8257067829163</v>
      </c>
      <c r="H44" s="33">
        <f t="shared" si="4"/>
        <v>4.1753831463373211E-3</v>
      </c>
      <c r="I44">
        <f t="shared" si="5"/>
        <v>4.1693554293260604E-3</v>
      </c>
    </row>
    <row r="45" spans="3:9" x14ac:dyDescent="0.25">
      <c r="C45" s="30">
        <v>2019</v>
      </c>
      <c r="D45" s="26">
        <v>3765325</v>
      </c>
      <c r="E45" s="26">
        <f t="shared" si="7"/>
        <v>1760589.1268708715</v>
      </c>
      <c r="F45" s="26">
        <f t="shared" si="8"/>
        <v>467.57959190000111</v>
      </c>
      <c r="G45" s="26">
        <f t="shared" si="2"/>
        <v>7240.0549918030047</v>
      </c>
      <c r="H45" s="33">
        <f t="shared" si="4"/>
        <v>4.1122910969414493E-3</v>
      </c>
      <c r="I45">
        <f t="shared" si="5"/>
        <v>4.1113731189170721E-3</v>
      </c>
    </row>
    <row r="46" spans="3:9" x14ac:dyDescent="0.25">
      <c r="C46" s="30">
        <v>2020</v>
      </c>
      <c r="D46" s="26">
        <v>3801487</v>
      </c>
      <c r="E46" s="26">
        <f t="shared" si="7"/>
        <v>1820091.5395596796</v>
      </c>
      <c r="F46" s="26">
        <f t="shared" si="8"/>
        <v>478.78410200000144</v>
      </c>
      <c r="G46" s="26">
        <f t="shared" si="2"/>
        <v>7376.9105409872627</v>
      </c>
      <c r="H46" s="33">
        <f>G46/E46</f>
        <v>4.0530436962373335E-3</v>
      </c>
      <c r="I46">
        <f t="shared" si="5"/>
        <v>4.0568682110233567E-3</v>
      </c>
    </row>
    <row r="47" spans="3:9" x14ac:dyDescent="0.25">
      <c r="C47" s="30">
        <v>2021</v>
      </c>
      <c r="D47" s="26">
        <v>3836506</v>
      </c>
      <c r="E47" s="26">
        <f t="shared" si="7"/>
        <v>1879844.2502533155</v>
      </c>
      <c r="F47" s="26">
        <f t="shared" si="8"/>
        <v>489.98861209999814</v>
      </c>
      <c r="G47" s="26">
        <f t="shared" si="2"/>
        <v>7514.3417755826258</v>
      </c>
      <c r="H47" s="33">
        <f t="shared" si="4"/>
        <v>3.9973214666960003E-3</v>
      </c>
      <c r="I47">
        <f t="shared" si="5"/>
        <v>4.0053735766605314E-3</v>
      </c>
    </row>
    <row r="48" spans="3:9" x14ac:dyDescent="0.25">
      <c r="C48" s="30">
        <v>2022</v>
      </c>
      <c r="D48" s="26">
        <v>3870381</v>
      </c>
      <c r="E48" s="26">
        <f t="shared" si="7"/>
        <v>1939808.3374935521</v>
      </c>
      <c r="F48" s="26">
        <f t="shared" si="8"/>
        <v>501.19312219999847</v>
      </c>
      <c r="G48" s="26">
        <f t="shared" si="2"/>
        <v>7652.2591762351694</v>
      </c>
      <c r="H48" s="33">
        <f t="shared" si="4"/>
        <v>3.9448532250988978E-3</v>
      </c>
      <c r="I48">
        <f t="shared" si="5"/>
        <v>3.9564220868442135E-3</v>
      </c>
    </row>
    <row r="49" spans="3:9" x14ac:dyDescent="0.25">
      <c r="C49" s="30">
        <v>2023</v>
      </c>
      <c r="D49" s="26">
        <v>3903129</v>
      </c>
      <c r="E49" s="26">
        <f t="shared" si="7"/>
        <v>1999954.058161462</v>
      </c>
      <c r="F49" s="26">
        <f t="shared" si="8"/>
        <v>512.3976322999988</v>
      </c>
      <c r="G49" s="26">
        <f t="shared" si="2"/>
        <v>7790.5943337713625</v>
      </c>
      <c r="H49" s="33">
        <f t="shared" si="4"/>
        <v>3.8953866474978824E-3</v>
      </c>
      <c r="I49">
        <f t="shared" si="5"/>
        <v>3.9095466121352729E-3</v>
      </c>
    </row>
    <row r="50" spans="3:9" x14ac:dyDescent="0.25">
      <c r="C50" s="30">
        <v>2024</v>
      </c>
      <c r="D50" s="26">
        <v>3934782</v>
      </c>
      <c r="E50" s="26">
        <f t="shared" si="7"/>
        <v>2060260.2850769535</v>
      </c>
      <c r="F50" s="26">
        <f t="shared" si="8"/>
        <v>523.60214239999914</v>
      </c>
      <c r="G50" s="26">
        <f t="shared" si="2"/>
        <v>7929.2986556769929</v>
      </c>
      <c r="H50" s="33">
        <f t="shared" si="4"/>
        <v>3.8486878153751445E-3</v>
      </c>
      <c r="I50">
        <f t="shared" si="5"/>
        <v>3.8642800244588216E-3</v>
      </c>
    </row>
    <row r="51" spans="3:9" x14ac:dyDescent="0.25">
      <c r="C51" s="30">
        <v>2025</v>
      </c>
      <c r="D51" s="26">
        <v>3965283</v>
      </c>
      <c r="E51" s="26">
        <f t="shared" si="7"/>
        <v>2120659.7274451554</v>
      </c>
      <c r="F51" s="26">
        <f t="shared" si="8"/>
        <v>534.80665249999947</v>
      </c>
      <c r="G51" s="26">
        <f t="shared" si="2"/>
        <v>8068.2173731238572</v>
      </c>
      <c r="H51" s="33">
        <f t="shared" si="4"/>
        <v>3.8045789565891203E-3</v>
      </c>
      <c r="I51">
        <f t="shared" si="5"/>
        <v>3.8201551934662348E-3</v>
      </c>
    </row>
    <row r="52" spans="3:9" x14ac:dyDescent="0.25">
      <c r="C52" s="30">
        <v>2026</v>
      </c>
      <c r="D52" s="26">
        <v>3994658</v>
      </c>
      <c r="E52" s="26">
        <f t="shared" si="7"/>
        <v>2181127.8587693903</v>
      </c>
      <c r="F52" s="26">
        <f t="shared" si="8"/>
        <v>546.01116259999981</v>
      </c>
      <c r="G52" s="26">
        <f t="shared" si="2"/>
        <v>8207.2940751695969</v>
      </c>
      <c r="H52" s="33">
        <f t="shared" si="4"/>
        <v>3.7628670149581316E-3</v>
      </c>
      <c r="I52">
        <f t="shared" si="5"/>
        <v>3.7767049913099981E-3</v>
      </c>
    </row>
    <row r="53" spans="3:9" x14ac:dyDescent="0.25">
      <c r="C53" s="30">
        <v>2027</v>
      </c>
      <c r="D53" s="26">
        <v>4022902</v>
      </c>
      <c r="E53" s="26">
        <f t="shared" si="7"/>
        <v>2241624.0441361759</v>
      </c>
      <c r="F53" s="26">
        <f t="shared" si="8"/>
        <v>557.21567270000014</v>
      </c>
      <c r="G53" s="26">
        <f t="shared" si="2"/>
        <v>8346.4353015132037</v>
      </c>
      <c r="H53" s="33">
        <f t="shared" si="4"/>
        <v>3.7233876587586105E-3</v>
      </c>
      <c r="I53">
        <f t="shared" si="5"/>
        <v>3.7334622876414869E-3</v>
      </c>
    </row>
    <row r="54" spans="3:9" x14ac:dyDescent="0.25">
      <c r="C54" s="30">
        <v>2028</v>
      </c>
      <c r="D54" s="26">
        <v>4050006</v>
      </c>
      <c r="E54" s="26">
        <f t="shared" si="7"/>
        <v>2302105.1508610989</v>
      </c>
      <c r="F54" s="26">
        <f t="shared" si="8"/>
        <v>568.42018280000048</v>
      </c>
      <c r="G54" s="26">
        <f t="shared" si="2"/>
        <v>8485.5418469805263</v>
      </c>
      <c r="H54" s="33">
        <f t="shared" si="4"/>
        <v>3.6859922944034603E-3</v>
      </c>
      <c r="I54">
        <f t="shared" si="5"/>
        <v>3.6899599548405604E-3</v>
      </c>
    </row>
    <row r="55" spans="3:9" x14ac:dyDescent="0.25">
      <c r="C55" s="30">
        <v>2029</v>
      </c>
      <c r="D55" s="26">
        <v>4075987</v>
      </c>
      <c r="E55" s="26">
        <f t="shared" si="7"/>
        <v>2362542.7131393957</v>
      </c>
      <c r="F55" s="26">
        <f t="shared" si="8"/>
        <v>579.62469290000081</v>
      </c>
      <c r="G55" s="26">
        <f t="shared" si="2"/>
        <v>8624.5482402206108</v>
      </c>
      <c r="H55" s="33">
        <f t="shared" si="4"/>
        <v>3.6505364293541735E-3</v>
      </c>
      <c r="I55">
        <f t="shared" si="5"/>
        <v>3.6457308627859675E-3</v>
      </c>
    </row>
    <row r="56" spans="3:9" x14ac:dyDescent="0.25">
      <c r="C56" s="30">
        <v>2030</v>
      </c>
      <c r="D56" s="26">
        <v>4100797</v>
      </c>
      <c r="E56" s="26">
        <f t="shared" si="7"/>
        <v>2422870.6231747954</v>
      </c>
      <c r="F56" s="26">
        <f t="shared" si="8"/>
        <v>590.82920300000114</v>
      </c>
      <c r="G56" s="26">
        <f t="shared" si="2"/>
        <v>8763.3024333020294</v>
      </c>
      <c r="H56" s="33">
        <f t="shared" si="4"/>
        <v>3.6169089465532761E-3</v>
      </c>
      <c r="I56">
        <f t="shared" si="5"/>
        <v>3.6003078824933255E-3</v>
      </c>
    </row>
    <row r="57" spans="3:9" x14ac:dyDescent="0.25">
      <c r="C57" s="25" t="s">
        <v>39</v>
      </c>
      <c r="D57" s="25" t="s">
        <v>40</v>
      </c>
      <c r="E57" s="26"/>
      <c r="H57" s="33"/>
    </row>
  </sheetData>
  <mergeCells count="4">
    <mergeCell ref="C1:H1"/>
    <mergeCell ref="C16:H16"/>
    <mergeCell ref="C17:H17"/>
    <mergeCell ref="C20:D2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5022-01C3-4049-8EC6-5F296AD5C7E1}">
  <dimension ref="B1:H57"/>
  <sheetViews>
    <sheetView topLeftCell="A28" workbookViewId="0">
      <selection activeCell="C17" sqref="C17:H17"/>
    </sheetView>
  </sheetViews>
  <sheetFormatPr baseColWidth="10" defaultColWidth="9.140625" defaultRowHeight="15" x14ac:dyDescent="0.25"/>
  <cols>
    <col min="1" max="1" width="8.85546875" customWidth="1"/>
    <col min="4" max="4" width="14.7109375" customWidth="1"/>
    <col min="5" max="8" width="11.42578125" customWidth="1"/>
  </cols>
  <sheetData>
    <row r="1" spans="2:8" x14ac:dyDescent="0.25">
      <c r="C1" s="92" t="s">
        <v>25</v>
      </c>
      <c r="D1" s="92"/>
      <c r="E1" s="92"/>
      <c r="F1" s="92"/>
      <c r="G1" s="92"/>
      <c r="H1" s="92"/>
    </row>
    <row r="2" spans="2:8" ht="24" x14ac:dyDescent="0.25">
      <c r="C2" s="24" t="s">
        <v>8</v>
      </c>
      <c r="D2" s="24" t="s">
        <v>26</v>
      </c>
      <c r="E2" s="24" t="s">
        <v>27</v>
      </c>
      <c r="F2" s="24" t="s">
        <v>28</v>
      </c>
      <c r="G2" s="24" t="s">
        <v>29</v>
      </c>
      <c r="H2" s="24" t="s">
        <v>4</v>
      </c>
    </row>
    <row r="3" spans="2:8" x14ac:dyDescent="0.25">
      <c r="C3" s="25">
        <v>2005</v>
      </c>
      <c r="D3" s="26">
        <v>630939</v>
      </c>
      <c r="E3" s="26">
        <v>5407</v>
      </c>
      <c r="F3" s="26">
        <v>359941</v>
      </c>
      <c r="G3" s="26">
        <v>5005</v>
      </c>
      <c r="H3" s="26">
        <v>1001292</v>
      </c>
    </row>
    <row r="4" spans="2:8" x14ac:dyDescent="0.25">
      <c r="C4" s="25">
        <v>2006</v>
      </c>
      <c r="D4" s="26">
        <v>723373</v>
      </c>
      <c r="E4" s="26">
        <v>5314</v>
      </c>
      <c r="F4" s="26">
        <v>371156</v>
      </c>
      <c r="G4" s="26">
        <v>5543</v>
      </c>
      <c r="H4" s="26">
        <v>1105386</v>
      </c>
    </row>
    <row r="5" spans="2:8" x14ac:dyDescent="0.25">
      <c r="C5" s="25">
        <v>2007</v>
      </c>
      <c r="D5" s="26">
        <v>724024</v>
      </c>
      <c r="E5" s="26">
        <v>5172</v>
      </c>
      <c r="F5" s="26">
        <v>364044</v>
      </c>
      <c r="G5" s="26">
        <v>6056</v>
      </c>
      <c r="H5" s="26">
        <v>1099296</v>
      </c>
    </row>
    <row r="6" spans="2:8" x14ac:dyDescent="0.25">
      <c r="C6" s="25">
        <v>2008</v>
      </c>
      <c r="D6" s="26">
        <v>753590</v>
      </c>
      <c r="E6" s="26">
        <v>5344</v>
      </c>
      <c r="F6" s="26">
        <v>370044</v>
      </c>
      <c r="G6" s="26">
        <v>6656</v>
      </c>
      <c r="H6" s="26">
        <v>1135634</v>
      </c>
    </row>
    <row r="7" spans="2:8" x14ac:dyDescent="0.25">
      <c r="C7" s="25">
        <v>2009</v>
      </c>
      <c r="D7" s="26">
        <v>787052</v>
      </c>
      <c r="E7" s="26">
        <v>5635</v>
      </c>
      <c r="F7" s="26">
        <v>380791</v>
      </c>
      <c r="G7" s="26">
        <v>7683</v>
      </c>
      <c r="H7" s="26">
        <v>1181161</v>
      </c>
    </row>
    <row r="8" spans="2:8" x14ac:dyDescent="0.25">
      <c r="C8" s="25">
        <v>2010</v>
      </c>
      <c r="D8" s="26">
        <v>814024</v>
      </c>
      <c r="E8" s="26">
        <v>6032</v>
      </c>
      <c r="F8" s="26">
        <v>386612</v>
      </c>
      <c r="G8" s="26">
        <v>8236</v>
      </c>
      <c r="H8" s="26">
        <v>1214904</v>
      </c>
    </row>
    <row r="9" spans="2:8" x14ac:dyDescent="0.25">
      <c r="B9" s="3"/>
      <c r="C9" s="25">
        <v>2011</v>
      </c>
      <c r="D9" s="26">
        <v>1015709</v>
      </c>
      <c r="E9" s="26">
        <v>6626</v>
      </c>
      <c r="F9" s="26">
        <v>369518</v>
      </c>
      <c r="G9" s="26">
        <v>8683</v>
      </c>
      <c r="H9" s="26">
        <v>1400536</v>
      </c>
    </row>
    <row r="10" spans="2:8" x14ac:dyDescent="0.25">
      <c r="B10" s="3"/>
      <c r="C10" s="25">
        <v>2012</v>
      </c>
      <c r="D10" s="26">
        <v>1061425</v>
      </c>
      <c r="E10" s="26">
        <v>6920</v>
      </c>
      <c r="F10" s="26">
        <v>373578</v>
      </c>
      <c r="G10" s="26">
        <v>14823</v>
      </c>
      <c r="H10" s="26">
        <v>1456746</v>
      </c>
    </row>
    <row r="11" spans="2:8" x14ac:dyDescent="0.25">
      <c r="B11" s="3"/>
      <c r="C11" s="25">
        <v>2013</v>
      </c>
      <c r="D11" s="26">
        <v>1143292</v>
      </c>
      <c r="E11" s="26">
        <v>7132</v>
      </c>
      <c r="F11" s="26">
        <v>397017</v>
      </c>
      <c r="G11" s="26">
        <v>17968</v>
      </c>
      <c r="H11" s="26">
        <v>1565409</v>
      </c>
    </row>
    <row r="12" spans="2:8" x14ac:dyDescent="0.25">
      <c r="B12" s="3"/>
      <c r="C12" s="25">
        <v>2014</v>
      </c>
      <c r="D12" s="26">
        <v>983916</v>
      </c>
      <c r="E12" s="26">
        <v>6219</v>
      </c>
      <c r="F12" s="26">
        <v>417124</v>
      </c>
      <c r="G12" s="26">
        <v>17342</v>
      </c>
      <c r="H12" s="26">
        <v>1424601</v>
      </c>
    </row>
    <row r="13" spans="2:8" x14ac:dyDescent="0.25">
      <c r="B13" s="3"/>
      <c r="C13" s="25">
        <v>2015</v>
      </c>
      <c r="D13" s="26">
        <v>1033163</v>
      </c>
      <c r="E13" s="26">
        <v>6613</v>
      </c>
      <c r="F13" s="26">
        <v>427445</v>
      </c>
      <c r="G13" s="26">
        <v>19986</v>
      </c>
      <c r="H13" s="26">
        <v>1487207</v>
      </c>
    </row>
    <row r="14" spans="2:8" x14ac:dyDescent="0.25">
      <c r="B14" s="3"/>
      <c r="C14" s="25">
        <v>2016</v>
      </c>
      <c r="D14" s="26">
        <v>1139419</v>
      </c>
      <c r="E14" s="26">
        <v>7929</v>
      </c>
      <c r="F14" s="26">
        <v>461330</v>
      </c>
      <c r="G14" s="26">
        <v>22060</v>
      </c>
      <c r="H14" s="26">
        <v>1630738</v>
      </c>
    </row>
    <row r="15" spans="2:8" x14ac:dyDescent="0.25">
      <c r="B15" s="3"/>
      <c r="C15" s="25">
        <v>2017</v>
      </c>
      <c r="D15" s="26">
        <v>1076600</v>
      </c>
      <c r="E15" s="26">
        <v>8459</v>
      </c>
      <c r="F15" s="26">
        <v>427997</v>
      </c>
      <c r="G15" s="26">
        <v>22957</v>
      </c>
      <c r="H15" s="26">
        <v>1536013</v>
      </c>
    </row>
    <row r="16" spans="2:8" ht="48" customHeight="1" x14ac:dyDescent="0.25">
      <c r="C16" s="93" t="s">
        <v>30</v>
      </c>
      <c r="D16" s="93"/>
      <c r="E16" s="93"/>
      <c r="F16" s="93"/>
      <c r="G16" s="93"/>
      <c r="H16" s="93"/>
    </row>
    <row r="17" spans="3:8" ht="36" customHeight="1" x14ac:dyDescent="0.25">
      <c r="C17" s="93" t="s">
        <v>31</v>
      </c>
      <c r="D17" s="93"/>
      <c r="E17" s="93"/>
      <c r="F17" s="93"/>
      <c r="G17" s="93"/>
      <c r="H17" s="93"/>
    </row>
    <row r="20" spans="3:8" x14ac:dyDescent="0.25">
      <c r="C20" s="94" t="s">
        <v>32</v>
      </c>
      <c r="D20" s="94"/>
      <c r="E20" s="27" t="s">
        <v>33</v>
      </c>
    </row>
    <row r="21" spans="3:8" x14ac:dyDescent="0.25">
      <c r="C21" s="24" t="s">
        <v>8</v>
      </c>
      <c r="D21" s="27" t="s">
        <v>34</v>
      </c>
      <c r="E21" s="27" t="s">
        <v>4</v>
      </c>
    </row>
    <row r="22" spans="3:8" x14ac:dyDescent="0.25">
      <c r="C22" s="28">
        <v>2013</v>
      </c>
      <c r="D22" s="26">
        <v>6408.884</v>
      </c>
      <c r="E22" s="29">
        <f>H11</f>
        <v>1565409</v>
      </c>
    </row>
    <row r="23" spans="3:8" x14ac:dyDescent="0.25">
      <c r="C23" s="28">
        <v>2014</v>
      </c>
      <c r="D23" s="26">
        <v>6367.0940000000001</v>
      </c>
      <c r="E23" s="29">
        <f t="shared" ref="E23:E26" si="0">H12</f>
        <v>1424601</v>
      </c>
    </row>
    <row r="24" spans="3:8" x14ac:dyDescent="0.25">
      <c r="C24" s="28">
        <v>2015</v>
      </c>
      <c r="D24" s="26">
        <v>6560.1370000000006</v>
      </c>
      <c r="E24" s="29">
        <f t="shared" si="0"/>
        <v>1487207</v>
      </c>
    </row>
    <row r="25" spans="3:8" x14ac:dyDescent="0.25">
      <c r="C25" s="28">
        <v>2016</v>
      </c>
      <c r="D25" s="26">
        <v>6833.2160000000003</v>
      </c>
      <c r="E25" s="29">
        <f t="shared" si="0"/>
        <v>1630738</v>
      </c>
    </row>
    <row r="26" spans="3:8" x14ac:dyDescent="0.25">
      <c r="C26" s="28">
        <v>2017</v>
      </c>
      <c r="D26" s="26">
        <v>6713.26</v>
      </c>
      <c r="E26" s="29">
        <f t="shared" si="0"/>
        <v>1536013</v>
      </c>
    </row>
    <row r="30" spans="3:8" ht="36" x14ac:dyDescent="0.25">
      <c r="C30" s="24" t="s">
        <v>8</v>
      </c>
      <c r="D30" s="24" t="s">
        <v>35</v>
      </c>
      <c r="E30" s="24" t="s">
        <v>36</v>
      </c>
      <c r="F30" s="24" t="s">
        <v>37</v>
      </c>
      <c r="G30" s="24" t="s">
        <v>38</v>
      </c>
    </row>
    <row r="31" spans="3:8" x14ac:dyDescent="0.25">
      <c r="C31" s="30">
        <v>2005</v>
      </c>
      <c r="D31" s="26">
        <v>3304999</v>
      </c>
      <c r="E31" s="26">
        <v>630939</v>
      </c>
      <c r="F31" s="26">
        <f>E31/(D31/1000)</f>
        <v>190.90444505429502</v>
      </c>
      <c r="G31" s="26">
        <f t="shared" ref="G31:G56" si="1">0.0023*E31+3190.7</f>
        <v>4641.8597</v>
      </c>
    </row>
    <row r="32" spans="3:8" x14ac:dyDescent="0.25">
      <c r="C32" s="30">
        <v>2006</v>
      </c>
      <c r="D32" s="26">
        <v>3341601</v>
      </c>
      <c r="E32" s="26">
        <v>723373</v>
      </c>
      <c r="F32" s="26">
        <f t="shared" ref="F32:F43" si="2">E32/(D32/1000)</f>
        <v>216.47497711426348</v>
      </c>
      <c r="G32" s="26">
        <f t="shared" si="1"/>
        <v>4854.4578999999994</v>
      </c>
    </row>
    <row r="33" spans="3:7" x14ac:dyDescent="0.25">
      <c r="C33" s="30">
        <v>2007</v>
      </c>
      <c r="D33" s="26">
        <v>3369106</v>
      </c>
      <c r="E33" s="26">
        <v>724024</v>
      </c>
      <c r="F33" s="26">
        <f t="shared" si="2"/>
        <v>214.90092623977992</v>
      </c>
      <c r="G33" s="26">
        <f t="shared" si="1"/>
        <v>4855.9552000000003</v>
      </c>
    </row>
    <row r="34" spans="3:7" x14ac:dyDescent="0.25">
      <c r="C34" s="30">
        <v>2008</v>
      </c>
      <c r="D34" s="26">
        <v>3397985</v>
      </c>
      <c r="E34" s="26">
        <v>753590</v>
      </c>
      <c r="F34" s="26">
        <f t="shared" si="2"/>
        <v>221.77555227583406</v>
      </c>
      <c r="G34" s="26">
        <f t="shared" si="1"/>
        <v>4923.9570000000003</v>
      </c>
    </row>
    <row r="35" spans="3:7" x14ac:dyDescent="0.25">
      <c r="C35" s="30">
        <v>2009</v>
      </c>
      <c r="D35" s="26">
        <v>3426919</v>
      </c>
      <c r="E35" s="26">
        <v>787052</v>
      </c>
      <c r="F35" s="26">
        <f t="shared" si="2"/>
        <v>229.66752351018511</v>
      </c>
      <c r="G35" s="26">
        <f t="shared" si="1"/>
        <v>5000.9195999999993</v>
      </c>
    </row>
    <row r="36" spans="3:7" x14ac:dyDescent="0.25">
      <c r="C36" s="30">
        <v>2010</v>
      </c>
      <c r="D36" s="26">
        <v>3461882</v>
      </c>
      <c r="E36" s="26">
        <v>814024</v>
      </c>
      <c r="F36" s="26">
        <f t="shared" si="2"/>
        <v>235.13915263431855</v>
      </c>
      <c r="G36" s="26">
        <f t="shared" si="1"/>
        <v>5062.9552000000003</v>
      </c>
    </row>
    <row r="37" spans="3:7" x14ac:dyDescent="0.25">
      <c r="C37" s="30">
        <v>2011</v>
      </c>
      <c r="D37" s="26">
        <v>3499552</v>
      </c>
      <c r="E37" s="26">
        <v>805249</v>
      </c>
      <c r="F37" s="26">
        <f t="shared" si="2"/>
        <v>230.10059573339672</v>
      </c>
      <c r="G37" s="26">
        <f t="shared" si="1"/>
        <v>5042.7726999999995</v>
      </c>
    </row>
    <row r="38" spans="3:7" x14ac:dyDescent="0.25">
      <c r="C38" s="30">
        <v>2012</v>
      </c>
      <c r="D38" s="26">
        <v>3531604</v>
      </c>
      <c r="E38" s="26">
        <v>840569</v>
      </c>
      <c r="F38" s="26">
        <f t="shared" si="2"/>
        <v>238.01337862342439</v>
      </c>
      <c r="G38" s="26">
        <f t="shared" si="1"/>
        <v>5124.0087000000003</v>
      </c>
    </row>
    <row r="39" spans="3:7" x14ac:dyDescent="0.25">
      <c r="C39" s="30">
        <v>2013</v>
      </c>
      <c r="D39" s="26">
        <v>3561704</v>
      </c>
      <c r="E39" s="26">
        <v>915603</v>
      </c>
      <c r="F39" s="26">
        <f t="shared" si="2"/>
        <v>257.06880751460534</v>
      </c>
      <c r="G39" s="26">
        <f t="shared" si="1"/>
        <v>5296.5869000000002</v>
      </c>
    </row>
    <row r="40" spans="3:7" x14ac:dyDescent="0.25">
      <c r="C40" s="30">
        <v>2014</v>
      </c>
      <c r="D40" s="26">
        <v>3590344</v>
      </c>
      <c r="E40" s="26">
        <v>983916</v>
      </c>
      <c r="F40" s="26">
        <f t="shared" si="2"/>
        <v>274.04504972225504</v>
      </c>
      <c r="G40" s="26">
        <f t="shared" si="1"/>
        <v>5453.7067999999999</v>
      </c>
    </row>
    <row r="41" spans="3:7" x14ac:dyDescent="0.25">
      <c r="C41" s="30">
        <v>2015</v>
      </c>
      <c r="D41" s="26">
        <v>3616481</v>
      </c>
      <c r="E41" s="26">
        <v>1033163</v>
      </c>
      <c r="F41" s="26">
        <f t="shared" si="2"/>
        <v>285.68185481964372</v>
      </c>
      <c r="G41" s="26">
        <f t="shared" si="1"/>
        <v>5566.9748999999993</v>
      </c>
    </row>
    <row r="42" spans="3:7" x14ac:dyDescent="0.25">
      <c r="C42" s="30">
        <v>2016</v>
      </c>
      <c r="D42" s="26">
        <v>3649416</v>
      </c>
      <c r="E42" s="26">
        <v>1139419</v>
      </c>
      <c r="F42" s="26">
        <f t="shared" si="2"/>
        <v>312.21954416816277</v>
      </c>
      <c r="G42" s="26">
        <f t="shared" si="1"/>
        <v>5811.3636999999999</v>
      </c>
    </row>
    <row r="43" spans="3:7" x14ac:dyDescent="0.25">
      <c r="C43" s="30">
        <v>2017</v>
      </c>
      <c r="D43" s="26">
        <v>3689398</v>
      </c>
      <c r="E43" s="26">
        <v>1076600</v>
      </c>
      <c r="F43" s="26">
        <f t="shared" si="2"/>
        <v>291.80912441541955</v>
      </c>
      <c r="G43" s="26">
        <f t="shared" si="1"/>
        <v>5666.8799999999992</v>
      </c>
    </row>
    <row r="44" spans="3:7" x14ac:dyDescent="0.25">
      <c r="C44" s="30">
        <v>2018</v>
      </c>
      <c r="D44" s="26">
        <v>3727984</v>
      </c>
      <c r="E44" s="26">
        <v>1129300</v>
      </c>
      <c r="F44" s="26">
        <f t="shared" ref="F44:F56" si="3">11.2045101*C44 - 22154.3263</f>
        <v>456.37508180000077</v>
      </c>
      <c r="G44" s="26">
        <f t="shared" si="1"/>
        <v>5788.09</v>
      </c>
    </row>
    <row r="45" spans="3:7" x14ac:dyDescent="0.25">
      <c r="C45" s="30">
        <v>2019</v>
      </c>
      <c r="D45" s="26">
        <v>3765325</v>
      </c>
      <c r="E45" s="26">
        <v>1186328</v>
      </c>
      <c r="F45" s="26">
        <f t="shared" si="3"/>
        <v>467.57959190000111</v>
      </c>
      <c r="G45" s="26">
        <f t="shared" si="1"/>
        <v>5919.2543999999998</v>
      </c>
    </row>
    <row r="46" spans="3:7" x14ac:dyDescent="0.25">
      <c r="C46" s="30">
        <v>2020</v>
      </c>
      <c r="D46" s="26">
        <v>3801487</v>
      </c>
      <c r="E46" s="26">
        <v>1186891.2399999946</v>
      </c>
      <c r="F46" s="26">
        <f t="shared" si="3"/>
        <v>478.78410200000144</v>
      </c>
      <c r="G46" s="26">
        <f t="shared" si="1"/>
        <v>5920.5498519999874</v>
      </c>
    </row>
    <row r="47" spans="3:7" x14ac:dyDescent="0.25">
      <c r="C47" s="30">
        <v>2021</v>
      </c>
      <c r="D47" s="26">
        <v>3836506</v>
      </c>
      <c r="E47" s="26">
        <v>1221570.9200000018</v>
      </c>
      <c r="F47" s="26">
        <f t="shared" si="3"/>
        <v>489.98861209999814</v>
      </c>
      <c r="G47" s="26">
        <f t="shared" si="1"/>
        <v>6000.3131160000039</v>
      </c>
    </row>
    <row r="48" spans="3:7" x14ac:dyDescent="0.25">
      <c r="C48" s="30">
        <v>2022</v>
      </c>
      <c r="D48" s="26">
        <v>3870381</v>
      </c>
      <c r="E48" s="26">
        <v>1256250.599999994</v>
      </c>
      <c r="F48" s="26">
        <f t="shared" si="3"/>
        <v>501.19312219999847</v>
      </c>
      <c r="G48" s="26">
        <f t="shared" si="1"/>
        <v>6080.0763799999859</v>
      </c>
    </row>
    <row r="49" spans="3:7" x14ac:dyDescent="0.25">
      <c r="C49" s="30">
        <v>2023</v>
      </c>
      <c r="D49" s="26">
        <v>3903129</v>
      </c>
      <c r="E49" s="26">
        <v>1290930.2800000012</v>
      </c>
      <c r="F49" s="26">
        <f t="shared" si="3"/>
        <v>512.3976322999988</v>
      </c>
      <c r="G49" s="26">
        <f t="shared" si="1"/>
        <v>6159.8396440000024</v>
      </c>
    </row>
    <row r="50" spans="3:7" x14ac:dyDescent="0.25">
      <c r="C50" s="30">
        <v>2024</v>
      </c>
      <c r="D50" s="26">
        <v>3934782</v>
      </c>
      <c r="E50" s="26">
        <v>1325609.9600000083</v>
      </c>
      <c r="F50" s="26">
        <f t="shared" si="3"/>
        <v>523.60214239999914</v>
      </c>
      <c r="G50" s="26">
        <f t="shared" si="1"/>
        <v>6239.6029080000189</v>
      </c>
    </row>
    <row r="51" spans="3:7" x14ac:dyDescent="0.25">
      <c r="C51" s="30">
        <v>2025</v>
      </c>
      <c r="D51" s="26">
        <v>3965283</v>
      </c>
      <c r="E51" s="26">
        <v>1360289.6400000006</v>
      </c>
      <c r="F51" s="26">
        <f t="shared" si="3"/>
        <v>534.80665249999947</v>
      </c>
      <c r="G51" s="26">
        <f t="shared" si="1"/>
        <v>6319.3661720000009</v>
      </c>
    </row>
    <row r="52" spans="3:7" x14ac:dyDescent="0.25">
      <c r="C52" s="30">
        <v>2026</v>
      </c>
      <c r="D52" s="26">
        <v>3994658</v>
      </c>
      <c r="E52" s="26">
        <v>1394969.3200000077</v>
      </c>
      <c r="F52" s="26">
        <f t="shared" si="3"/>
        <v>546.01116259999981</v>
      </c>
      <c r="G52" s="26">
        <f t="shared" si="1"/>
        <v>6399.1294360000174</v>
      </c>
    </row>
    <row r="53" spans="3:7" x14ac:dyDescent="0.25">
      <c r="C53" s="30">
        <v>2027</v>
      </c>
      <c r="D53" s="26">
        <v>4022902</v>
      </c>
      <c r="E53" s="26">
        <v>1429649</v>
      </c>
      <c r="F53" s="26">
        <f t="shared" si="3"/>
        <v>557.21567270000014</v>
      </c>
      <c r="G53" s="26">
        <f t="shared" si="1"/>
        <v>6478.8927000000003</v>
      </c>
    </row>
    <row r="54" spans="3:7" x14ac:dyDescent="0.25">
      <c r="C54" s="30">
        <v>2028</v>
      </c>
      <c r="D54" s="26">
        <v>4050006</v>
      </c>
      <c r="E54" s="26">
        <v>1464328.6800000072</v>
      </c>
      <c r="F54" s="26">
        <f t="shared" si="3"/>
        <v>568.42018280000048</v>
      </c>
      <c r="G54" s="26">
        <f t="shared" si="1"/>
        <v>6558.655964000016</v>
      </c>
    </row>
    <row r="55" spans="3:7" x14ac:dyDescent="0.25">
      <c r="C55" s="30">
        <v>2029</v>
      </c>
      <c r="D55" s="26">
        <v>4075987</v>
      </c>
      <c r="E55" s="26">
        <v>1499008.3599999994</v>
      </c>
      <c r="F55" s="26">
        <f t="shared" si="3"/>
        <v>579.62469290000081</v>
      </c>
      <c r="G55" s="26">
        <f t="shared" si="1"/>
        <v>6638.4192279999988</v>
      </c>
    </row>
    <row r="56" spans="3:7" x14ac:dyDescent="0.25">
      <c r="C56" s="30">
        <v>2030</v>
      </c>
      <c r="D56" s="26">
        <v>4100797</v>
      </c>
      <c r="E56" s="26">
        <v>1533688.0400000066</v>
      </c>
      <c r="F56" s="26">
        <f t="shared" si="3"/>
        <v>590.82920300000114</v>
      </c>
      <c r="G56" s="26">
        <f t="shared" si="1"/>
        <v>6718.1824920000145</v>
      </c>
    </row>
    <row r="57" spans="3:7" x14ac:dyDescent="0.25">
      <c r="C57" s="25" t="s">
        <v>39</v>
      </c>
      <c r="D57" s="25" t="s">
        <v>40</v>
      </c>
      <c r="E57" s="26"/>
    </row>
  </sheetData>
  <mergeCells count="4">
    <mergeCell ref="C1:H1"/>
    <mergeCell ref="C16:H16"/>
    <mergeCell ref="C17:H17"/>
    <mergeCell ref="C20:D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 Chihuahua</vt:lpstr>
      <vt:lpstr>Datos Nacional</vt:lpstr>
      <vt:lpstr>Datos Vehic en Circulacion</vt:lpstr>
      <vt:lpstr>Estimacion Ventas VE</vt:lpstr>
      <vt:lpstr>Calculo de emisiones</vt:lpstr>
      <vt:lpstr>Flota vehicular, pobl y FE Chih</vt:lpstr>
      <vt:lpstr>Flota vehicular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MP</dc:creator>
  <cp:lastModifiedBy>MS</cp:lastModifiedBy>
  <dcterms:created xsi:type="dcterms:W3CDTF">2021-01-31T01:09:32Z</dcterms:created>
  <dcterms:modified xsi:type="dcterms:W3CDTF">2021-02-10T22:26:18Z</dcterms:modified>
</cp:coreProperties>
</file>