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Luisa\Desktop\AKR\PECC Copy\00 Rev 200623\00 A enviar\"/>
    </mc:Choice>
  </mc:AlternateContent>
  <xr:revisionPtr revIDLastSave="0" documentId="13_ncr:1_{9C2902B1-6205-4AAE-87B8-4F79BE8527E5}" xr6:coauthVersionLast="45" xr6:coauthVersionMax="45" xr10:uidLastSave="{00000000-0000-0000-0000-000000000000}"/>
  <bookViews>
    <workbookView xWindow="20370" yWindow="-120" windowWidth="29040" windowHeight="16440" tabRatio="749" firstSheet="4" activeTab="7" xr2:uid="{00000000-000D-0000-FFFF-FFFF00000000}"/>
  </bookViews>
  <sheets>
    <sheet name="Permisos administrados" sheetId="1" r:id="rId1"/>
    <sheet name="Permisos terminados" sheetId="2" state="hidden" r:id="rId2"/>
    <sheet name="Capacidad aut Chihuahua" sheetId="3" r:id="rId3"/>
    <sheet name="Comp diversas fuentes de info" sheetId="4" r:id="rId4"/>
    <sheet name="Fact Emis Consolidado" sheetId="6" r:id="rId5"/>
    <sheet name="Factor de Planta" sheetId="12" r:id="rId6"/>
    <sheet name="Adicion y retiro de plantas" sheetId="8" r:id="rId7"/>
    <sheet name="Adicion de plantas PRODESEN 19" sheetId="14" r:id="rId8"/>
    <sheet name="Eficiencia Energética" sheetId="13" r:id="rId9"/>
    <sheet name="Evolución Cap (MW) 2018-2032" sheetId="9" r:id="rId10"/>
    <sheet name="Evolución Gen (GWh) 2018-2032" sheetId="10" r:id="rId11"/>
    <sheet name="Factor de Planta E. Limpia" sheetId="15" r:id="rId12"/>
    <sheet name="Proyeccion emisiones GEI S. El." sheetId="11" r:id="rId13"/>
    <sheet name="FE de GN base energía del comb" sheetId="7" r:id="rId14"/>
  </sheets>
  <definedNames>
    <definedName name="_xlnm._FilterDatabase" localSheetId="2" hidden="1">'Capacidad aut Chihuahua'!#REF!</definedName>
    <definedName name="_xlnm._FilterDatabase" localSheetId="5" hidden="1">'Factor de Planta'!$B$2:$L$26</definedName>
    <definedName name="_xlnm._FilterDatabase" localSheetId="0" hidden="1">'Permisos administrados'!$A$3:$O$1345</definedName>
    <definedName name="_xlnm._FilterDatabase" localSheetId="1" hidden="1">'Permisos terminados'!$A$2:$G$148</definedName>
    <definedName name="_xlnm.Extract" localSheetId="2">'Capacidad aut Chihuahua'!$B$2</definedName>
    <definedName name="_xlnm.Print_Area" localSheetId="1">'Permisos terminados'!$A$1:$H$493</definedName>
    <definedName name="_xlnm.Print_Titles" localSheetId="0">'Permisos administrados'!$2:$3</definedName>
    <definedName name="_xlnm.Print_Titles" localSheetId="1">'Permisos terminados'!$1:$2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14" l="1"/>
  <c r="E147" i="14"/>
  <c r="E149" i="14"/>
  <c r="E150" i="14"/>
  <c r="E152" i="14"/>
  <c r="E153" i="14"/>
  <c r="E154" i="14"/>
  <c r="E155" i="14"/>
  <c r="E157" i="14"/>
  <c r="E158" i="14"/>
  <c r="E146" i="14"/>
  <c r="P106" i="14" l="1"/>
  <c r="P108" i="14"/>
  <c r="P109" i="14"/>
  <c r="P110" i="14"/>
  <c r="P111" i="14"/>
  <c r="P112" i="14"/>
  <c r="P113" i="14"/>
  <c r="P114" i="14"/>
  <c r="P116" i="14"/>
  <c r="P117" i="14"/>
  <c r="P118" i="14"/>
  <c r="P119" i="14"/>
  <c r="P105" i="14"/>
  <c r="P86" i="8"/>
  <c r="P91" i="8"/>
  <c r="P92" i="8"/>
  <c r="P95" i="8"/>
  <c r="P97" i="8"/>
  <c r="P98" i="8"/>
  <c r="P43" i="8"/>
  <c r="P45" i="8"/>
  <c r="P46" i="8"/>
  <c r="P47" i="8"/>
  <c r="P48" i="8"/>
  <c r="P49" i="8"/>
  <c r="P51" i="8"/>
  <c r="P52" i="8"/>
  <c r="P53" i="8"/>
  <c r="P54" i="8"/>
  <c r="P55" i="8"/>
  <c r="P41" i="8"/>
  <c r="P16" i="8"/>
  <c r="P15" i="8"/>
  <c r="P13" i="8"/>
  <c r="P12" i="8"/>
  <c r="P11" i="8"/>
  <c r="P10" i="8"/>
  <c r="P8" i="8"/>
  <c r="P7" i="8"/>
  <c r="P6" i="8"/>
  <c r="R34" i="14"/>
  <c r="R33" i="14"/>
  <c r="R32" i="14"/>
  <c r="R31" i="14"/>
  <c r="R30" i="14"/>
  <c r="R29" i="14"/>
  <c r="R28" i="14"/>
  <c r="R26" i="14"/>
  <c r="R25" i="14"/>
  <c r="R24" i="14"/>
  <c r="R27" i="14"/>
  <c r="P8" i="14"/>
  <c r="P10" i="14"/>
  <c r="P11" i="14"/>
  <c r="P12" i="14"/>
  <c r="P13" i="14"/>
  <c r="P15" i="14"/>
  <c r="P16" i="14"/>
  <c r="P7" i="14"/>
  <c r="P6" i="14"/>
  <c r="O27" i="14"/>
  <c r="P25" i="14"/>
  <c r="S25" i="14" s="1"/>
  <c r="P26" i="14"/>
  <c r="S26" i="14" s="1"/>
  <c r="P28" i="14"/>
  <c r="S28" i="14" s="1"/>
  <c r="P29" i="14"/>
  <c r="S29" i="14" s="1"/>
  <c r="P30" i="14"/>
  <c r="S30" i="14" s="1"/>
  <c r="P31" i="14"/>
  <c r="S31" i="14" s="1"/>
  <c r="P33" i="14"/>
  <c r="S33" i="14" s="1"/>
  <c r="P34" i="14"/>
  <c r="S34" i="14" s="1"/>
  <c r="P24" i="14"/>
  <c r="S24" i="14" s="1"/>
  <c r="K60" i="8" l="1"/>
  <c r="K59" i="8"/>
  <c r="K58" i="8"/>
  <c r="K57" i="8"/>
  <c r="K56" i="8"/>
  <c r="K55" i="8"/>
  <c r="K54" i="8"/>
  <c r="O47" i="8" s="1"/>
  <c r="K53" i="8"/>
  <c r="K52" i="8"/>
  <c r="K51" i="8"/>
  <c r="K50" i="8"/>
  <c r="K49" i="8"/>
  <c r="K48" i="8"/>
  <c r="K47" i="8"/>
  <c r="K46" i="8"/>
  <c r="K45" i="8"/>
  <c r="K44" i="8"/>
  <c r="K43" i="8"/>
  <c r="K42" i="8"/>
  <c r="K41" i="8"/>
  <c r="O85" i="8"/>
  <c r="O86" i="8"/>
  <c r="O87" i="8"/>
  <c r="O88" i="8"/>
  <c r="O89" i="8"/>
  <c r="O90" i="8"/>
  <c r="O91" i="8"/>
  <c r="O92" i="8"/>
  <c r="O93" i="8"/>
  <c r="O94" i="8"/>
  <c r="O95" i="8"/>
  <c r="O96" i="8"/>
  <c r="O97" i="8"/>
  <c r="O98" i="8"/>
  <c r="O152" i="8"/>
  <c r="O153" i="8"/>
  <c r="O154" i="8"/>
  <c r="O155" i="8"/>
  <c r="O156" i="8"/>
  <c r="O157" i="8"/>
  <c r="O158" i="8"/>
  <c r="O159" i="8"/>
  <c r="O160" i="8"/>
  <c r="O161" i="8"/>
  <c r="O162" i="8"/>
  <c r="O163" i="8"/>
  <c r="O164" i="8"/>
  <c r="O165" i="8"/>
  <c r="O151" i="8"/>
  <c r="O84" i="8"/>
  <c r="O51" i="8"/>
  <c r="O52" i="8"/>
  <c r="O53" i="8"/>
  <c r="O54" i="8"/>
  <c r="O55" i="8"/>
  <c r="O49" i="8"/>
  <c r="O48" i="8"/>
  <c r="O46" i="8"/>
  <c r="O45" i="8"/>
  <c r="O43" i="8"/>
  <c r="O41" i="8"/>
  <c r="O16" i="8"/>
  <c r="O15" i="8"/>
  <c r="O13" i="8"/>
  <c r="O12" i="8"/>
  <c r="O11" i="8"/>
  <c r="O10" i="8"/>
  <c r="O8" i="8"/>
  <c r="O7" i="8"/>
  <c r="O6" i="8"/>
  <c r="L106" i="14" l="1"/>
  <c r="L105" i="14"/>
  <c r="O16" i="14"/>
  <c r="O15" i="14"/>
  <c r="O13" i="14"/>
  <c r="O12" i="14"/>
  <c r="O11" i="14"/>
  <c r="O10" i="14"/>
  <c r="O8" i="14"/>
  <c r="O7" i="14"/>
  <c r="O6" i="14"/>
  <c r="O25" i="14"/>
  <c r="O26" i="14"/>
  <c r="O28" i="14"/>
  <c r="O29" i="14"/>
  <c r="O30" i="14"/>
  <c r="O31" i="14"/>
  <c r="O33" i="14"/>
  <c r="O34" i="14"/>
  <c r="O24" i="14"/>
  <c r="O65" i="14"/>
  <c r="O66" i="14"/>
  <c r="O70" i="14"/>
  <c r="O71" i="14"/>
  <c r="O74" i="14"/>
  <c r="O76" i="14"/>
  <c r="O77" i="14"/>
  <c r="L78" i="14"/>
  <c r="M78" i="14" s="1"/>
  <c r="E92" i="14" s="1"/>
  <c r="L71" i="14"/>
  <c r="M71" i="14" s="1"/>
  <c r="E90" i="14" s="1"/>
  <c r="L65" i="14"/>
  <c r="K82" i="14"/>
  <c r="O75" i="14" s="1"/>
  <c r="J81" i="14"/>
  <c r="K81" i="14" s="1"/>
  <c r="O73" i="14" s="1"/>
  <c r="J80" i="14"/>
  <c r="K80" i="14" s="1"/>
  <c r="J79" i="14"/>
  <c r="K79" i="14" s="1"/>
  <c r="O72" i="14" s="1"/>
  <c r="K78" i="14"/>
  <c r="J77" i="14"/>
  <c r="K77" i="14" s="1"/>
  <c r="K76" i="14"/>
  <c r="K75" i="14"/>
  <c r="O69" i="14" s="1"/>
  <c r="K74" i="14"/>
  <c r="O68" i="14" s="1"/>
  <c r="K73" i="14"/>
  <c r="O67" i="14" s="1"/>
  <c r="J72" i="14"/>
  <c r="K72" i="14" s="1"/>
  <c r="K71" i="14"/>
  <c r="J70" i="14"/>
  <c r="K70" i="14" s="1"/>
  <c r="J69" i="14"/>
  <c r="K69" i="14" s="1"/>
  <c r="J68" i="14"/>
  <c r="K68" i="14" s="1"/>
  <c r="J67" i="14"/>
  <c r="K67" i="14" s="1"/>
  <c r="J66" i="14"/>
  <c r="K66" i="14" s="1"/>
  <c r="K65" i="14"/>
  <c r="O64" i="14" s="1"/>
  <c r="K64" i="14"/>
  <c r="J64" i="14"/>
  <c r="J63" i="14"/>
  <c r="K63" i="14" s="1"/>
  <c r="O63" i="14" s="1"/>
  <c r="K107" i="14"/>
  <c r="K110" i="14"/>
  <c r="K111" i="14"/>
  <c r="K114" i="14"/>
  <c r="K115" i="14"/>
  <c r="K118" i="14"/>
  <c r="K119" i="14"/>
  <c r="K122" i="14"/>
  <c r="K123" i="14"/>
  <c r="K126" i="14"/>
  <c r="K127" i="14"/>
  <c r="K130" i="14"/>
  <c r="K131" i="14"/>
  <c r="K134" i="14"/>
  <c r="K135" i="14"/>
  <c r="K136" i="14"/>
  <c r="K137" i="14"/>
  <c r="K138" i="14"/>
  <c r="O111" i="14" s="1"/>
  <c r="J108" i="14"/>
  <c r="K108" i="14" s="1"/>
  <c r="J109" i="14"/>
  <c r="K109" i="14" s="1"/>
  <c r="J110" i="14"/>
  <c r="J111" i="14"/>
  <c r="J112" i="14"/>
  <c r="K112" i="14" s="1"/>
  <c r="J113" i="14"/>
  <c r="K113" i="14" s="1"/>
  <c r="J114" i="14"/>
  <c r="J115" i="14"/>
  <c r="J116" i="14"/>
  <c r="K116" i="14" s="1"/>
  <c r="J117" i="14"/>
  <c r="K117" i="14" s="1"/>
  <c r="J118" i="14"/>
  <c r="J119" i="14"/>
  <c r="J120" i="14"/>
  <c r="K120" i="14" s="1"/>
  <c r="J121" i="14"/>
  <c r="K121" i="14" s="1"/>
  <c r="J122" i="14"/>
  <c r="J123" i="14"/>
  <c r="J124" i="14"/>
  <c r="K124" i="14" s="1"/>
  <c r="J125" i="14"/>
  <c r="K125" i="14" s="1"/>
  <c r="J126" i="14"/>
  <c r="J127" i="14"/>
  <c r="J128" i="14"/>
  <c r="K128" i="14" s="1"/>
  <c r="J129" i="14"/>
  <c r="K129" i="14" s="1"/>
  <c r="J130" i="14"/>
  <c r="J131" i="14"/>
  <c r="J132" i="14"/>
  <c r="K132" i="14" s="1"/>
  <c r="J133" i="14"/>
  <c r="K133" i="14" s="1"/>
  <c r="J134" i="14"/>
  <c r="J135" i="14"/>
  <c r="J107" i="14"/>
  <c r="H24" i="14"/>
  <c r="O119" i="14"/>
  <c r="O118" i="14"/>
  <c r="O117" i="14"/>
  <c r="O110" i="14"/>
  <c r="O109" i="14"/>
  <c r="O108" i="14"/>
  <c r="O105" i="14"/>
  <c r="O116" i="14"/>
  <c r="K105" i="14"/>
  <c r="M105" i="14" s="1"/>
  <c r="E148" i="14" l="1"/>
  <c r="P107" i="14"/>
  <c r="O113" i="14"/>
  <c r="O112" i="14"/>
  <c r="O107" i="14"/>
  <c r="M65" i="14"/>
  <c r="E89" i="14" s="1"/>
  <c r="O114" i="14"/>
  <c r="O106" i="14"/>
  <c r="S21" i="15" l="1"/>
  <c r="D21" i="15"/>
  <c r="E21" i="15"/>
  <c r="F21" i="15"/>
  <c r="G21" i="15"/>
  <c r="H21" i="15"/>
  <c r="I21" i="15"/>
  <c r="J21" i="15"/>
  <c r="K21" i="15"/>
  <c r="L21" i="15"/>
  <c r="M21" i="15"/>
  <c r="N21" i="15"/>
  <c r="O21" i="15"/>
  <c r="P21" i="15"/>
  <c r="Q21" i="15"/>
  <c r="C21" i="15"/>
  <c r="D14" i="15"/>
  <c r="E14" i="15"/>
  <c r="F14" i="15"/>
  <c r="G14" i="15"/>
  <c r="S14" i="15" s="1"/>
  <c r="H14" i="15"/>
  <c r="I14" i="15"/>
  <c r="J14" i="15"/>
  <c r="K14" i="15"/>
  <c r="L14" i="15"/>
  <c r="M14" i="15"/>
  <c r="N14" i="15"/>
  <c r="O14" i="15"/>
  <c r="P14" i="15"/>
  <c r="Q14" i="15"/>
  <c r="C14" i="15"/>
  <c r="S17" i="15"/>
  <c r="D17" i="15"/>
  <c r="E17" i="15"/>
  <c r="F17" i="15"/>
  <c r="G17" i="15"/>
  <c r="H17" i="15"/>
  <c r="I17" i="15"/>
  <c r="J17" i="15"/>
  <c r="K17" i="15"/>
  <c r="L17" i="15"/>
  <c r="M17" i="15"/>
  <c r="N17" i="15"/>
  <c r="O17" i="15"/>
  <c r="P17" i="15"/>
  <c r="Q17" i="15"/>
  <c r="C17" i="15"/>
  <c r="V46" i="15"/>
  <c r="V45" i="15"/>
  <c r="V44" i="15"/>
  <c r="V43" i="15"/>
  <c r="V42" i="15"/>
  <c r="V41" i="15"/>
  <c r="V40" i="15"/>
  <c r="V39" i="15"/>
  <c r="V38" i="15"/>
  <c r="V37" i="15"/>
  <c r="V36" i="15"/>
  <c r="V35" i="15"/>
  <c r="V34" i="15"/>
  <c r="V33" i="15"/>
  <c r="V32" i="15"/>
  <c r="O42" i="8"/>
  <c r="D68" i="9"/>
  <c r="E68" i="9"/>
  <c r="F68" i="9"/>
  <c r="G68" i="9"/>
  <c r="H68" i="9"/>
  <c r="I68" i="9"/>
  <c r="J68" i="9"/>
  <c r="K68" i="9"/>
  <c r="L68" i="9"/>
  <c r="M68" i="9"/>
  <c r="N68" i="9"/>
  <c r="O68" i="9"/>
  <c r="P68" i="9"/>
  <c r="Q68" i="9"/>
  <c r="C68" i="9"/>
  <c r="Q70" i="9" l="1"/>
  <c r="F223" i="14"/>
  <c r="E223" i="14"/>
  <c r="F222" i="14"/>
  <c r="E222" i="14"/>
  <c r="E221" i="14"/>
  <c r="F220" i="14"/>
  <c r="F219" i="14"/>
  <c r="E219" i="14"/>
  <c r="F218" i="14"/>
  <c r="E218" i="14"/>
  <c r="F217" i="14"/>
  <c r="E217" i="14"/>
  <c r="E216" i="14"/>
  <c r="F215" i="14"/>
  <c r="E215" i="14"/>
  <c r="F214" i="14"/>
  <c r="F213" i="14"/>
  <c r="E213" i="14"/>
  <c r="F212" i="14"/>
  <c r="F211" i="14"/>
  <c r="E211" i="14"/>
  <c r="K201" i="14"/>
  <c r="K194" i="14"/>
  <c r="K188" i="14"/>
  <c r="F177" i="14"/>
  <c r="E177" i="14"/>
  <c r="F176" i="14"/>
  <c r="E176" i="14"/>
  <c r="E175" i="14"/>
  <c r="F174" i="14"/>
  <c r="F173" i="14"/>
  <c r="E173" i="14"/>
  <c r="F172" i="14"/>
  <c r="E172" i="14"/>
  <c r="F171" i="14"/>
  <c r="E171" i="14"/>
  <c r="E170" i="14"/>
  <c r="F169" i="14"/>
  <c r="E169" i="14"/>
  <c r="F168" i="14"/>
  <c r="F167" i="14"/>
  <c r="E167" i="14"/>
  <c r="F166" i="14"/>
  <c r="F165" i="14"/>
  <c r="E165" i="14"/>
  <c r="K106" i="14"/>
  <c r="G51" i="14"/>
  <c r="G50" i="14"/>
  <c r="G49" i="14"/>
  <c r="G48" i="14"/>
  <c r="G47" i="14"/>
  <c r="G46" i="14"/>
  <c r="L188" i="14" s="1"/>
  <c r="M188" i="14" s="1"/>
  <c r="E212" i="14" s="1"/>
  <c r="G212" i="14" s="1"/>
  <c r="L34" i="14"/>
  <c r="H34" i="14"/>
  <c r="L33" i="14"/>
  <c r="H33" i="14"/>
  <c r="L32" i="14"/>
  <c r="H32" i="14"/>
  <c r="L31" i="14"/>
  <c r="H31" i="14"/>
  <c r="L30" i="14"/>
  <c r="H30" i="14"/>
  <c r="L29" i="14"/>
  <c r="H29" i="14"/>
  <c r="L28" i="14"/>
  <c r="H28" i="14"/>
  <c r="L27" i="14"/>
  <c r="H27" i="14"/>
  <c r="L26" i="14"/>
  <c r="H26" i="14"/>
  <c r="L25" i="14"/>
  <c r="H25" i="14"/>
  <c r="L24" i="14"/>
  <c r="L16" i="14"/>
  <c r="L15" i="14"/>
  <c r="L14" i="14"/>
  <c r="L13" i="14"/>
  <c r="L12" i="14"/>
  <c r="L11" i="14"/>
  <c r="L10" i="14"/>
  <c r="L9" i="14"/>
  <c r="L8" i="14"/>
  <c r="L7" i="14"/>
  <c r="L6" i="14"/>
  <c r="O115" i="14" l="1"/>
  <c r="M106" i="14"/>
  <c r="G177" i="14"/>
  <c r="G219" i="14"/>
  <c r="G211" i="14"/>
  <c r="G176" i="14"/>
  <c r="G213" i="14"/>
  <c r="G218" i="14"/>
  <c r="G165" i="14"/>
  <c r="G173" i="14"/>
  <c r="G215" i="14"/>
  <c r="G171" i="14"/>
  <c r="G167" i="14"/>
  <c r="G172" i="14"/>
  <c r="G217" i="14"/>
  <c r="G222" i="14"/>
  <c r="G223" i="14"/>
  <c r="E168" i="14"/>
  <c r="G168" i="14" s="1"/>
  <c r="E174" i="14"/>
  <c r="G174" i="14" s="1"/>
  <c r="M201" i="14"/>
  <c r="E220" i="14" s="1"/>
  <c r="G220" i="14" s="1"/>
  <c r="G157" i="14"/>
  <c r="G154" i="14"/>
  <c r="G169" i="14"/>
  <c r="L201" i="14"/>
  <c r="L194" i="14"/>
  <c r="M194" i="14" s="1"/>
  <c r="E214" i="14" s="1"/>
  <c r="E166" i="14"/>
  <c r="G166" i="14" s="1"/>
  <c r="E156" i="14" l="1"/>
  <c r="P115" i="14"/>
  <c r="G149" i="14"/>
  <c r="G146" i="14"/>
  <c r="G155" i="14"/>
  <c r="G152" i="14"/>
  <c r="G214" i="14"/>
  <c r="E224" i="14"/>
  <c r="E178" i="14"/>
  <c r="E178" i="8" l="1"/>
  <c r="E180" i="8"/>
  <c r="E181" i="8"/>
  <c r="E182" i="8"/>
  <c r="E183" i="8"/>
  <c r="E184" i="8"/>
  <c r="E186" i="8"/>
  <c r="E187" i="8"/>
  <c r="E188" i="8"/>
  <c r="E176" i="8"/>
  <c r="F188" i="8"/>
  <c r="F187" i="8"/>
  <c r="F185" i="8"/>
  <c r="F184" i="8"/>
  <c r="F183" i="8"/>
  <c r="F182" i="8"/>
  <c r="F180" i="8"/>
  <c r="F179" i="8"/>
  <c r="F178" i="8"/>
  <c r="F177" i="8"/>
  <c r="F176" i="8"/>
  <c r="K166" i="8"/>
  <c r="K159" i="8"/>
  <c r="K153" i="8"/>
  <c r="G180" i="8" l="1"/>
  <c r="G183" i="8"/>
  <c r="G187" i="8"/>
  <c r="G182" i="8"/>
  <c r="G188" i="8"/>
  <c r="G178" i="8"/>
  <c r="G184" i="8"/>
  <c r="G176" i="8"/>
  <c r="E132" i="8"/>
  <c r="E134" i="8"/>
  <c r="E135" i="8"/>
  <c r="E136" i="8"/>
  <c r="E137" i="8"/>
  <c r="E138" i="8"/>
  <c r="E140" i="8"/>
  <c r="E141" i="8"/>
  <c r="E142" i="8"/>
  <c r="E130" i="8"/>
  <c r="F142" i="8"/>
  <c r="F141" i="8"/>
  <c r="F139" i="8"/>
  <c r="F138" i="8"/>
  <c r="F137" i="8"/>
  <c r="F136" i="8"/>
  <c r="F134" i="8"/>
  <c r="F133" i="8"/>
  <c r="F132" i="8"/>
  <c r="F131" i="8"/>
  <c r="F130" i="8"/>
  <c r="G136" i="8" l="1"/>
  <c r="G141" i="8"/>
  <c r="G137" i="8"/>
  <c r="G142" i="8"/>
  <c r="G134" i="8"/>
  <c r="G132" i="8"/>
  <c r="G138" i="8"/>
  <c r="G130" i="8"/>
  <c r="E5" i="6"/>
  <c r="I41" i="12"/>
  <c r="L3" i="12" l="1"/>
  <c r="J34" i="14" l="1"/>
  <c r="K34" i="14" s="1"/>
  <c r="M34" i="14" s="1"/>
  <c r="J31" i="14"/>
  <c r="K31" i="14" s="1"/>
  <c r="M31" i="14" s="1"/>
  <c r="J15" i="14"/>
  <c r="K15" i="14" s="1"/>
  <c r="M15" i="14" s="1"/>
  <c r="J14" i="14"/>
  <c r="K14" i="14" s="1"/>
  <c r="J13" i="14"/>
  <c r="K13" i="14" s="1"/>
  <c r="M13" i="14" s="1"/>
  <c r="J16" i="14"/>
  <c r="K16" i="14" s="1"/>
  <c r="M16" i="14" s="1"/>
  <c r="J33" i="14"/>
  <c r="K33" i="14" s="1"/>
  <c r="M33" i="14" s="1"/>
  <c r="J12" i="14"/>
  <c r="K12" i="14" s="1"/>
  <c r="M12" i="14" s="1"/>
  <c r="J30" i="14"/>
  <c r="K30" i="14" s="1"/>
  <c r="M30" i="14" s="1"/>
  <c r="J32" i="14"/>
  <c r="K32" i="14" s="1"/>
  <c r="F112" i="8"/>
  <c r="F113" i="8"/>
  <c r="F114" i="8"/>
  <c r="F115" i="8"/>
  <c r="F117" i="8"/>
  <c r="F118" i="8"/>
  <c r="F119" i="8"/>
  <c r="F120" i="8"/>
  <c r="F122" i="8"/>
  <c r="F123" i="8"/>
  <c r="F111" i="8"/>
  <c r="E83" i="8"/>
  <c r="F83" i="8"/>
  <c r="G83" i="8"/>
  <c r="H83" i="8"/>
  <c r="I83" i="8"/>
  <c r="J83" i="8"/>
  <c r="K83" i="8"/>
  <c r="L83" i="8"/>
  <c r="E84" i="8"/>
  <c r="F84" i="8"/>
  <c r="G84" i="8"/>
  <c r="H84" i="8"/>
  <c r="K84" i="8" s="1"/>
  <c r="E85" i="8"/>
  <c r="F85" i="8"/>
  <c r="G85" i="8"/>
  <c r="H85" i="8"/>
  <c r="K85" i="8" s="1"/>
  <c r="E86" i="8"/>
  <c r="F86" i="8"/>
  <c r="G86" i="8"/>
  <c r="H86" i="8"/>
  <c r="I86" i="8"/>
  <c r="E87" i="8"/>
  <c r="F87" i="8"/>
  <c r="G87" i="8"/>
  <c r="H87" i="8"/>
  <c r="K87" i="8" s="1"/>
  <c r="E88" i="8"/>
  <c r="F88" i="8"/>
  <c r="G88" i="8"/>
  <c r="H88" i="8"/>
  <c r="K88" i="8" s="1"/>
  <c r="E89" i="8"/>
  <c r="F89" i="8"/>
  <c r="G89" i="8"/>
  <c r="H89" i="8"/>
  <c r="K89" i="8" s="1"/>
  <c r="E90" i="8"/>
  <c r="F90" i="8"/>
  <c r="G90" i="8"/>
  <c r="H90" i="8"/>
  <c r="K90" i="8" s="1"/>
  <c r="E91" i="8"/>
  <c r="F91" i="8"/>
  <c r="G91" i="8"/>
  <c r="H91" i="8"/>
  <c r="K91" i="8" s="1"/>
  <c r="E92" i="8"/>
  <c r="F92" i="8"/>
  <c r="G92" i="8"/>
  <c r="H92" i="8"/>
  <c r="I92" i="8"/>
  <c r="E93" i="8"/>
  <c r="F93" i="8"/>
  <c r="G93" i="8"/>
  <c r="H93" i="8"/>
  <c r="K93" i="8" s="1"/>
  <c r="E94" i="8"/>
  <c r="F94" i="8"/>
  <c r="G94" i="8"/>
  <c r="H94" i="8"/>
  <c r="K94" i="8" s="1"/>
  <c r="E95" i="8"/>
  <c r="F95" i="8"/>
  <c r="G95" i="8"/>
  <c r="H95" i="8"/>
  <c r="K95" i="8" s="1"/>
  <c r="E96" i="8"/>
  <c r="F96" i="8"/>
  <c r="G96" i="8"/>
  <c r="H96" i="8"/>
  <c r="K96" i="8" s="1"/>
  <c r="E97" i="8"/>
  <c r="F97" i="8"/>
  <c r="G97" i="8"/>
  <c r="H97" i="8"/>
  <c r="K97" i="8" s="1"/>
  <c r="E98" i="8"/>
  <c r="F98" i="8"/>
  <c r="G98" i="8"/>
  <c r="H98" i="8"/>
  <c r="K98" i="8" s="1"/>
  <c r="E99" i="8"/>
  <c r="F99" i="8"/>
  <c r="G99" i="8"/>
  <c r="H99" i="8"/>
  <c r="I99" i="8"/>
  <c r="E100" i="8"/>
  <c r="F100" i="8"/>
  <c r="G100" i="8"/>
  <c r="H100" i="8"/>
  <c r="K100" i="8" s="1"/>
  <c r="E101" i="8"/>
  <c r="F101" i="8"/>
  <c r="G101" i="8"/>
  <c r="H101" i="8"/>
  <c r="K101" i="8" s="1"/>
  <c r="E102" i="8"/>
  <c r="F102" i="8"/>
  <c r="G102" i="8"/>
  <c r="H102" i="8"/>
  <c r="K102" i="8" s="1"/>
  <c r="E103" i="8"/>
  <c r="F103" i="8"/>
  <c r="G103" i="8"/>
  <c r="H103" i="8"/>
  <c r="K103" i="8" s="1"/>
  <c r="M14" i="14" l="1"/>
  <c r="P14" i="14" s="1"/>
  <c r="O14" i="14"/>
  <c r="M32" i="14"/>
  <c r="P32" i="14" s="1"/>
  <c r="E122" i="8"/>
  <c r="G122" i="8" s="1"/>
  <c r="K92" i="8"/>
  <c r="E119" i="8"/>
  <c r="G119" i="8" s="1"/>
  <c r="E118" i="8"/>
  <c r="G118" i="8" s="1"/>
  <c r="E113" i="8"/>
  <c r="G113" i="8" s="1"/>
  <c r="K99" i="8"/>
  <c r="K86" i="8"/>
  <c r="O50" i="8"/>
  <c r="O44" i="8"/>
  <c r="F221" i="14" l="1"/>
  <c r="G221" i="14" s="1"/>
  <c r="E93" i="14"/>
  <c r="F175" i="14"/>
  <c r="G175" i="14" s="1"/>
  <c r="L56" i="8"/>
  <c r="L49" i="8"/>
  <c r="L43" i="8"/>
  <c r="L86" i="8" s="1"/>
  <c r="M86" i="8" s="1"/>
  <c r="L16" i="8"/>
  <c r="L15" i="8"/>
  <c r="L14" i="8"/>
  <c r="L13" i="8"/>
  <c r="L12" i="8"/>
  <c r="G29" i="8"/>
  <c r="G28" i="8"/>
  <c r="G27" i="8"/>
  <c r="G26" i="8"/>
  <c r="G25" i="8"/>
  <c r="G24" i="8"/>
  <c r="L11" i="8" l="1"/>
  <c r="L7" i="8"/>
  <c r="L6" i="8"/>
  <c r="L153" i="8"/>
  <c r="L166" i="8"/>
  <c r="L159" i="8"/>
  <c r="L96" i="8"/>
  <c r="M96" i="8" s="1"/>
  <c r="L85" i="8"/>
  <c r="L84" i="8"/>
  <c r="L102" i="8"/>
  <c r="M102" i="8" s="1"/>
  <c r="P94" i="8" s="1"/>
  <c r="L93" i="8"/>
  <c r="M93" i="8" s="1"/>
  <c r="L101" i="8"/>
  <c r="M101" i="8" s="1"/>
  <c r="L91" i="8"/>
  <c r="M91" i="8" s="1"/>
  <c r="L100" i="8"/>
  <c r="M100" i="8" s="1"/>
  <c r="L89" i="8"/>
  <c r="M89" i="8" s="1"/>
  <c r="L97" i="8"/>
  <c r="M97" i="8" s="1"/>
  <c r="L94" i="8"/>
  <c r="M94" i="8" s="1"/>
  <c r="P88" i="8" s="1"/>
  <c r="L90" i="8"/>
  <c r="M90" i="8" s="1"/>
  <c r="L98" i="8"/>
  <c r="M98" i="8" s="1"/>
  <c r="L88" i="8"/>
  <c r="M88" i="8" s="1"/>
  <c r="P85" i="8" s="1"/>
  <c r="L87" i="8"/>
  <c r="M87" i="8" s="1"/>
  <c r="L95" i="8"/>
  <c r="M95" i="8" s="1"/>
  <c r="P89" i="8" s="1"/>
  <c r="L103" i="8"/>
  <c r="M103" i="8" s="1"/>
  <c r="P96" i="8" s="1"/>
  <c r="L92" i="8"/>
  <c r="M92" i="8" s="1"/>
  <c r="P87" i="8" s="1"/>
  <c r="L99" i="8"/>
  <c r="M99" i="8" s="1"/>
  <c r="L10" i="8"/>
  <c r="L8" i="8"/>
  <c r="L9" i="8"/>
  <c r="P90" i="8" l="1"/>
  <c r="P93" i="8"/>
  <c r="J12" i="8"/>
  <c r="K12" i="8" s="1"/>
  <c r="J13" i="8"/>
  <c r="K13" i="8" s="1"/>
  <c r="J14" i="8"/>
  <c r="K14" i="8" s="1"/>
  <c r="J15" i="8"/>
  <c r="K15" i="8" s="1"/>
  <c r="J16" i="8"/>
  <c r="K16" i="8" s="1"/>
  <c r="O14" i="8" l="1"/>
  <c r="U16" i="8"/>
  <c r="F54" i="12"/>
  <c r="F55" i="12" s="1"/>
  <c r="N41" i="12"/>
  <c r="O41" i="12" s="1"/>
  <c r="I40" i="12"/>
  <c r="N40" i="12" s="1"/>
  <c r="O40" i="12" s="1"/>
  <c r="N39" i="12"/>
  <c r="O39" i="12" s="1"/>
  <c r="I39" i="12"/>
  <c r="I38" i="12"/>
  <c r="N38" i="12" s="1"/>
  <c r="O38" i="12" s="1"/>
  <c r="L24" i="12"/>
  <c r="L23" i="12"/>
  <c r="L22" i="12"/>
  <c r="L21" i="12"/>
  <c r="L20" i="12"/>
  <c r="L19" i="12"/>
  <c r="L18" i="12"/>
  <c r="L17" i="12"/>
  <c r="L16" i="12"/>
  <c r="L15" i="12"/>
  <c r="L14" i="12"/>
  <c r="L13" i="12"/>
  <c r="L12" i="12"/>
  <c r="L11" i="12"/>
  <c r="L10" i="12"/>
  <c r="L9" i="12"/>
  <c r="L8" i="12"/>
  <c r="L7" i="12"/>
  <c r="L6" i="12"/>
  <c r="L5" i="12"/>
  <c r="L4" i="12"/>
  <c r="J29" i="14" l="1"/>
  <c r="K29" i="14" s="1"/>
  <c r="M29" i="14" s="1"/>
  <c r="J26" i="14"/>
  <c r="K26" i="14" s="1"/>
  <c r="M26" i="14" s="1"/>
  <c r="J8" i="14"/>
  <c r="K8" i="14" s="1"/>
  <c r="M8" i="14" s="1"/>
  <c r="J28" i="14"/>
  <c r="K28" i="14" s="1"/>
  <c r="M28" i="14" s="1"/>
  <c r="J11" i="14"/>
  <c r="K11" i="14" s="1"/>
  <c r="M11" i="14" s="1"/>
  <c r="J10" i="14"/>
  <c r="K10" i="14" s="1"/>
  <c r="M10" i="14" s="1"/>
  <c r="J27" i="14"/>
  <c r="K27" i="14" s="1"/>
  <c r="M27" i="14" s="1"/>
  <c r="J9" i="14"/>
  <c r="K9" i="14" s="1"/>
  <c r="M9" i="14" s="1"/>
  <c r="J7" i="14"/>
  <c r="K7" i="14" s="1"/>
  <c r="M7" i="14" s="1"/>
  <c r="J6" i="14"/>
  <c r="K6" i="14" s="1"/>
  <c r="J25" i="14"/>
  <c r="K25" i="14" s="1"/>
  <c r="M25" i="14" s="1"/>
  <c r="J24" i="14"/>
  <c r="K24" i="14" s="1"/>
  <c r="J7" i="8"/>
  <c r="K7" i="8" s="1"/>
  <c r="J6" i="8"/>
  <c r="K6" i="8" s="1"/>
  <c r="J9" i="8"/>
  <c r="K9" i="8" s="1"/>
  <c r="J8" i="8"/>
  <c r="K8" i="8" s="1"/>
  <c r="J10" i="8"/>
  <c r="K10" i="8" s="1"/>
  <c r="J11" i="8"/>
  <c r="K11" i="8" s="1"/>
  <c r="O9" i="8" l="1"/>
  <c r="M24" i="14"/>
  <c r="O9" i="14"/>
  <c r="M6" i="14"/>
  <c r="P9" i="14" s="1"/>
  <c r="U13" i="8"/>
  <c r="V46" i="10"/>
  <c r="V45" i="10"/>
  <c r="V44" i="10"/>
  <c r="V43" i="10"/>
  <c r="V42" i="10"/>
  <c r="V41" i="10"/>
  <c r="V40" i="10"/>
  <c r="V39" i="10"/>
  <c r="V38" i="10"/>
  <c r="V37" i="10"/>
  <c r="V36" i="10"/>
  <c r="V35" i="10"/>
  <c r="V34" i="10"/>
  <c r="V33" i="10"/>
  <c r="V32" i="10"/>
  <c r="W33" i="9"/>
  <c r="W34" i="9"/>
  <c r="W35" i="9"/>
  <c r="W36" i="9"/>
  <c r="W37" i="9"/>
  <c r="W38" i="9"/>
  <c r="W39" i="9"/>
  <c r="W40" i="9"/>
  <c r="W41" i="9"/>
  <c r="W42" i="9"/>
  <c r="W43" i="9"/>
  <c r="W44" i="9"/>
  <c r="W45" i="9"/>
  <c r="W46" i="9"/>
  <c r="W32" i="9"/>
  <c r="B9" i="7"/>
  <c r="K9" i="7"/>
  <c r="G9" i="7"/>
  <c r="E9" i="7"/>
  <c r="Z17" i="7"/>
  <c r="V18" i="7" s="1"/>
  <c r="Z18" i="7" s="1"/>
  <c r="H17" i="7"/>
  <c r="D18" i="7" s="1"/>
  <c r="H18" i="7" s="1"/>
  <c r="Y7" i="7"/>
  <c r="V5" i="7"/>
  <c r="T5" i="7"/>
  <c r="T9" i="7" s="1"/>
  <c r="G7" i="7"/>
  <c r="E7" i="7"/>
  <c r="E7" i="6"/>
  <c r="H7" i="6" s="1"/>
  <c r="I7" i="6" s="1"/>
  <c r="E6" i="6"/>
  <c r="H6" i="6" s="1"/>
  <c r="I6" i="6" s="1"/>
  <c r="M9" i="8" s="1"/>
  <c r="H5" i="6"/>
  <c r="E4" i="6"/>
  <c r="H38" i="14" l="1"/>
  <c r="P27" i="14"/>
  <c r="S27" i="14" s="1"/>
  <c r="E151" i="14" s="1"/>
  <c r="E159" i="14" s="1"/>
  <c r="F216" i="14"/>
  <c r="E91" i="14"/>
  <c r="H37" i="14"/>
  <c r="F159" i="14"/>
  <c r="F170" i="14"/>
  <c r="M8" i="8"/>
  <c r="M49" i="8"/>
  <c r="P44" i="8" s="1"/>
  <c r="M56" i="8"/>
  <c r="P50" i="8" s="1"/>
  <c r="M84" i="8"/>
  <c r="M85" i="8"/>
  <c r="M12" i="8"/>
  <c r="M15" i="8"/>
  <c r="M13" i="8"/>
  <c r="M14" i="8"/>
  <c r="P14" i="8" s="1"/>
  <c r="M43" i="8"/>
  <c r="M16" i="8"/>
  <c r="M10" i="8"/>
  <c r="M11" i="8"/>
  <c r="H4" i="6"/>
  <c r="I4" i="6" s="1"/>
  <c r="W7" i="7"/>
  <c r="I5" i="6"/>
  <c r="W9" i="7"/>
  <c r="Y9" i="7"/>
  <c r="T11" i="7" s="1"/>
  <c r="T15" i="7" s="1"/>
  <c r="AC9" i="7"/>
  <c r="L20" i="7"/>
  <c r="B11" i="7"/>
  <c r="B15" i="7" s="1"/>
  <c r="P1277"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119" i="1"/>
  <c r="P1120" i="1"/>
  <c r="P1121" i="1"/>
  <c r="P1122"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4" i="1"/>
  <c r="I1346" i="1"/>
  <c r="G1346" i="1"/>
  <c r="H39" i="14" l="1"/>
  <c r="E131" i="8"/>
  <c r="P42" i="8"/>
  <c r="P84" i="8"/>
  <c r="G170" i="14"/>
  <c r="F178" i="14"/>
  <c r="G178" i="14" s="1"/>
  <c r="G216" i="14"/>
  <c r="F224" i="14"/>
  <c r="G224" i="14" s="1"/>
  <c r="E123" i="8"/>
  <c r="G123" i="8" s="1"/>
  <c r="E121" i="8"/>
  <c r="E115" i="8"/>
  <c r="G115" i="8" s="1"/>
  <c r="E116" i="8"/>
  <c r="M166" i="8"/>
  <c r="E185" i="8" s="1"/>
  <c r="G185" i="8" s="1"/>
  <c r="M153" i="8"/>
  <c r="E177" i="8" s="1"/>
  <c r="M159" i="8"/>
  <c r="E179" i="8" s="1"/>
  <c r="G179" i="8" s="1"/>
  <c r="E111" i="8"/>
  <c r="E117" i="8"/>
  <c r="G117" i="8" s="1"/>
  <c r="E71" i="8"/>
  <c r="E139" i="8"/>
  <c r="G139" i="8" s="1"/>
  <c r="E69" i="8"/>
  <c r="E133" i="8"/>
  <c r="G133" i="8" s="1"/>
  <c r="E68" i="8"/>
  <c r="E112" i="8"/>
  <c r="G112" i="8" s="1"/>
  <c r="F186" i="8"/>
  <c r="G186" i="8" s="1"/>
  <c r="E72" i="8"/>
  <c r="F140" i="8"/>
  <c r="G140" i="8" s="1"/>
  <c r="F121" i="8"/>
  <c r="M7" i="8"/>
  <c r="M6" i="8"/>
  <c r="P9" i="8" s="1"/>
  <c r="L15" i="7"/>
  <c r="D22" i="7" s="1"/>
  <c r="D23" i="7" s="1"/>
  <c r="J1346" i="1"/>
  <c r="I1354" i="1"/>
  <c r="H1354" i="1"/>
  <c r="G1354" i="1"/>
  <c r="I1353" i="1"/>
  <c r="H1353" i="1"/>
  <c r="G1353" i="1"/>
  <c r="I1352" i="1"/>
  <c r="H1352" i="1"/>
  <c r="G1352" i="1"/>
  <c r="I1351" i="1"/>
  <c r="H1351" i="1"/>
  <c r="G1351" i="1"/>
  <c r="I1350" i="1"/>
  <c r="H1350" i="1"/>
  <c r="G1350" i="1"/>
  <c r="G121" i="8" l="1"/>
  <c r="E120" i="8"/>
  <c r="G120" i="8" s="1"/>
  <c r="E114" i="8"/>
  <c r="G114" i="8" s="1"/>
  <c r="G131" i="8"/>
  <c r="E143" i="8"/>
  <c r="F135" i="8"/>
  <c r="G135" i="8" s="1"/>
  <c r="F181" i="8"/>
  <c r="G111" i="8"/>
  <c r="G177" i="8"/>
  <c r="E189" i="8"/>
  <c r="F116" i="8"/>
  <c r="E70" i="8"/>
  <c r="G1349" i="1"/>
  <c r="H1349" i="1"/>
  <c r="I1349" i="1"/>
  <c r="E124" i="8" l="1"/>
  <c r="G181" i="8"/>
  <c r="F189" i="8"/>
  <c r="G189" i="8" s="1"/>
  <c r="F143" i="8"/>
  <c r="G143" i="8" s="1"/>
  <c r="F124" i="8"/>
  <c r="G116" i="8"/>
  <c r="G124" i="8" l="1"/>
  <c r="G151" i="14" l="1"/>
  <c r="G150" i="14"/>
  <c r="G158" i="14"/>
  <c r="G156" i="14"/>
  <c r="G153" i="14"/>
  <c r="G148" i="14"/>
  <c r="G147" i="14"/>
  <c r="G159"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MS</author>
  </authors>
  <commentList>
    <comment ref="C62" authorId="0" shapeId="0" xr:uid="{73260FF8-3B38-42C6-9EF9-A997D20051E4}">
      <text>
        <r>
          <rPr>
            <b/>
            <sz val="9"/>
            <color indexed="81"/>
            <rFont val="Tahoma"/>
            <family val="2"/>
          </rPr>
          <t>Utilizar el de la hoja Adicion y retiro de plantas</t>
        </r>
      </text>
    </comment>
  </commentList>
</comments>
</file>

<file path=xl/sharedStrings.xml><?xml version="1.0" encoding="utf-8"?>
<sst xmlns="http://schemas.openxmlformats.org/spreadsheetml/2006/main" count="15201" uniqueCount="4164">
  <si>
    <t>TABLA DE PERMISOS DE GENERACIÓN E IMPORTACIÓN DE ENERGÍA ELÉCTRICA ADMINISTRADOS AL 30 DE ABRIL DE 2016</t>
  </si>
  <si>
    <t>Núm.</t>
  </si>
  <si>
    <t>PERMISIONARIO</t>
  </si>
  <si>
    <t>CENTRAL</t>
  </si>
  <si>
    <t>MODALIDAD</t>
  </si>
  <si>
    <t>FECHA DE
OTORGAMIENTO</t>
  </si>
  <si>
    <t>NUMERO DE PERMISO</t>
  </si>
  <si>
    <t>CAP. AUTORIZADA (MW)</t>
  </si>
  <si>
    <t>ENERGIA AUTORIZADA (GWh/AÑO)</t>
  </si>
  <si>
    <t>INVERSION (MILES DE DOLARES)</t>
  </si>
  <si>
    <t>FECHA DE ENTRADA EN OPERACIÓN</t>
  </si>
  <si>
    <t>ENERGETICO PRIMARIO</t>
  </si>
  <si>
    <t>ACTIVIDAD ECONOMICA</t>
  </si>
  <si>
    <t>TIPO DE PLANTA (TECNOLOGIA)</t>
  </si>
  <si>
    <t>ESTADO ACTUAL</t>
  </si>
  <si>
    <t>UBICACION DE LA PLANTA</t>
  </si>
  <si>
    <t>Productora de Papel, S. A. de C. V.</t>
  </si>
  <si>
    <t>COG.</t>
  </si>
  <si>
    <t>07/COG/94</t>
  </si>
  <si>
    <t>Gas Natural</t>
  </si>
  <si>
    <t>Papelero</t>
  </si>
  <si>
    <t>Turbina de Gas y Turbina de Vapor</t>
  </si>
  <si>
    <t>En operación</t>
  </si>
  <si>
    <t>Nuevo León</t>
  </si>
  <si>
    <t>Fersinsa GB, S. A. de C. V.</t>
  </si>
  <si>
    <t>08/COG/94</t>
  </si>
  <si>
    <t>Alimentos</t>
  </si>
  <si>
    <t>Turbina de Gas</t>
  </si>
  <si>
    <t>Coahuila</t>
  </si>
  <si>
    <t>Pemex-Exploración y Producción</t>
  </si>
  <si>
    <t>Complejo Marino de Producción Abkatún-D</t>
  </si>
  <si>
    <t>AUT.</t>
  </si>
  <si>
    <t>09/AUT/94</t>
  </si>
  <si>
    <t>Antes de 92</t>
  </si>
  <si>
    <t>Gas Dulce</t>
  </si>
  <si>
    <t>Petrolero</t>
  </si>
  <si>
    <t>Turbina de Gas y Combustión Interna</t>
  </si>
  <si>
    <t>Campeche</t>
  </si>
  <si>
    <t>Almidones Mexicanos, S. A. de C. V.</t>
  </si>
  <si>
    <t>12/COG/94</t>
  </si>
  <si>
    <t>Jalisco</t>
  </si>
  <si>
    <t>Papelera Veracruzana, S. A. de C. V.</t>
  </si>
  <si>
    <t>20/AUT/95</t>
  </si>
  <si>
    <t>Agua</t>
  </si>
  <si>
    <t>Turbina Hidráulica</t>
  </si>
  <si>
    <t>Veracruz</t>
  </si>
  <si>
    <t>Innophos Fosfatados de México, S. de R. L. de C. V.</t>
  </si>
  <si>
    <t>22/COG/95</t>
  </si>
  <si>
    <t>Petroquímico</t>
  </si>
  <si>
    <t>Turbina de Vapor</t>
  </si>
  <si>
    <t>Bosé, S. A. de C. V.</t>
  </si>
  <si>
    <t>IMP.</t>
  </si>
  <si>
    <t>E/31/IMP/96</t>
  </si>
  <si>
    <t>Importación</t>
  </si>
  <si>
    <t>Sonora</t>
  </si>
  <si>
    <t>Termoeléctrica del Golfo, S. de R. L. de C. V.</t>
  </si>
  <si>
    <t>E/35/AUT/96</t>
  </si>
  <si>
    <t>Coque</t>
  </si>
  <si>
    <t>Cementero</t>
  </si>
  <si>
    <t>Lecho Fluidizado</t>
  </si>
  <si>
    <t>San Luis Potosí</t>
  </si>
  <si>
    <t>Enertek, S. A. de C. V.</t>
  </si>
  <si>
    <t>E/36/COG/96</t>
  </si>
  <si>
    <t>Tamaulipas</t>
  </si>
  <si>
    <t>Complejo Marino de Producción Abkatún Inyección de Agua</t>
  </si>
  <si>
    <t>E/38/AUT/96</t>
  </si>
  <si>
    <t>Centro Operativo Cayo Arcas</t>
  </si>
  <si>
    <t>E/39/AUT/96</t>
  </si>
  <si>
    <t>Diesel</t>
  </si>
  <si>
    <t>Combustión Interna</t>
  </si>
  <si>
    <t>Complejo Marino de Producción Ku-A</t>
  </si>
  <si>
    <t>E/40/AUT/96</t>
  </si>
  <si>
    <t>Gas Dulce y Diesel</t>
  </si>
  <si>
    <t>Complejo Marino de Producción Ku-H</t>
  </si>
  <si>
    <t>E/41/AUT/96</t>
  </si>
  <si>
    <t>Complejo Marino de Producción Nohoch-A</t>
  </si>
  <si>
    <t>E/42/AUT/96</t>
  </si>
  <si>
    <t>Complejo Marino de Producción Pol-A</t>
  </si>
  <si>
    <t>E/43/AUT/96</t>
  </si>
  <si>
    <t>Complejo Marino de Rebombeo</t>
  </si>
  <si>
    <t>E/44/AUT/96</t>
  </si>
  <si>
    <t>Gas Natural y Diesel</t>
  </si>
  <si>
    <t>Energía Bidarena, S. de R. L. de C. V.</t>
  </si>
  <si>
    <t>E/46/COG/96</t>
  </si>
  <si>
    <t>Estado de México</t>
  </si>
  <si>
    <t>Ingredion México, S. A. de C. V.</t>
  </si>
  <si>
    <t>E/49/AUT/96</t>
  </si>
  <si>
    <t>Querétaro</t>
  </si>
  <si>
    <t>Residuos Industriales Multiquim, S. A. de C. V.</t>
  </si>
  <si>
    <t>E/53/AUT/96</t>
  </si>
  <si>
    <t>Químico</t>
  </si>
  <si>
    <t>Sistema de Bombeo Electrocentrífugo para el Campo Ek-Balam</t>
  </si>
  <si>
    <t>E/54/AUT/96</t>
  </si>
  <si>
    <t>Servicios de Agua y Drenaje de Monterrey, Institución Pública Descentralizada del Gobierno del Estado de Nuevo León</t>
  </si>
  <si>
    <t>Planta Dulces Nombres</t>
  </si>
  <si>
    <t>E/56/AUT/97</t>
  </si>
  <si>
    <t>Biogás</t>
  </si>
  <si>
    <t>Municipal</t>
  </si>
  <si>
    <t>AES Mérida III, S. de R. L. de C. V.</t>
  </si>
  <si>
    <t>P.I.E.</t>
  </si>
  <si>
    <t>E/57/PIE/97</t>
  </si>
  <si>
    <t>P. Independiente</t>
  </si>
  <si>
    <t>Ciclo Combinado</t>
  </si>
  <si>
    <t>Yucatán</t>
  </si>
  <si>
    <t>Planta Norte</t>
  </si>
  <si>
    <t>E/59/AUT/97</t>
  </si>
  <si>
    <t>Fuerza Eólica del Istmo, S. A. de C. V.</t>
  </si>
  <si>
    <t>E/70/AUT/98</t>
  </si>
  <si>
    <t>Viento</t>
  </si>
  <si>
    <t>Industrias Diversas</t>
  </si>
  <si>
    <t>Eoloeléctrica</t>
  </si>
  <si>
    <t>Oaxaca</t>
  </si>
  <si>
    <t>Pemex-Gas y Petroquímica Básica</t>
  </si>
  <si>
    <t>Complejo Procesador de Gas Cactus</t>
  </si>
  <si>
    <t>E/73/COG/98</t>
  </si>
  <si>
    <t>Chiapas</t>
  </si>
  <si>
    <t>Pemex-Petroquímica</t>
  </si>
  <si>
    <t>Complejo Petroquímico Morelos</t>
  </si>
  <si>
    <t>E/74/COG/98</t>
  </si>
  <si>
    <t>Complejo Petroquímico Cangrejera</t>
  </si>
  <si>
    <t>E/75/COG/98</t>
  </si>
  <si>
    <t>Petroquímica Mexicana de Vinilo, S. A. de C. V.</t>
  </si>
  <si>
    <t>E/76/COG/98</t>
  </si>
  <si>
    <t>Agroindustrias del Balsas, S. A. de C. V.</t>
  </si>
  <si>
    <t>E/77/AUT/98</t>
  </si>
  <si>
    <t>Combustóleo</t>
  </si>
  <si>
    <t>Michoacán</t>
  </si>
  <si>
    <t>Fideicomiso Ingenio Plan de San Luis</t>
  </si>
  <si>
    <t>E/78/AUT/98</t>
  </si>
  <si>
    <t>Combustóleo y Bagazo de Caña</t>
  </si>
  <si>
    <t>Azucarero</t>
  </si>
  <si>
    <t>Pemex-Refinación</t>
  </si>
  <si>
    <t>Gerencia de Terminal Logística Pajaritos</t>
  </si>
  <si>
    <t>E/80/AUT/98</t>
  </si>
  <si>
    <t>Ingenio Presidente Benito Juárez, S. A. de C. V.</t>
  </si>
  <si>
    <t>E/81/AUT/98</t>
  </si>
  <si>
    <t>Tabasco</t>
  </si>
  <si>
    <t>Mexicana de Cobre, S. A. de C. V.</t>
  </si>
  <si>
    <t>E/84/AUT/98</t>
  </si>
  <si>
    <t>Minero</t>
  </si>
  <si>
    <t>Grupo Azucarero San Pedro, S. A. de C. V.</t>
  </si>
  <si>
    <t>E/85/AUT/98</t>
  </si>
  <si>
    <t>Nacional Financiera, Sociedad Nacional de Crédito, Institución de Banca de Desarrollo</t>
  </si>
  <si>
    <t>como Fiduciaria en el Fideicomiso Denominado “Fideicomiso Ingenio Emiliano Zapata”</t>
  </si>
  <si>
    <t>E/86/AUT/98</t>
  </si>
  <si>
    <t>Morelos</t>
  </si>
  <si>
    <t>Ingenio San Miguelito, S. A. de C. V.</t>
  </si>
  <si>
    <t>E/87/AUT/98</t>
  </si>
  <si>
    <t>Impulsora de la Cuenca del Papaloapan, S. A. de C. V.</t>
  </si>
  <si>
    <t>E/88/AUT/98</t>
  </si>
  <si>
    <t>Turbina de Vapor y Combustión Interna</t>
  </si>
  <si>
    <t>Minera Bismark, S. A. de C. V.</t>
  </si>
  <si>
    <t>E/89/AUT/98</t>
  </si>
  <si>
    <t>Chihuahua</t>
  </si>
  <si>
    <t>Ingenio Lázaro Cárdenas, S. A. de C. V.</t>
  </si>
  <si>
    <t>E/91/AUT/98</t>
  </si>
  <si>
    <t>Azsuremex, S. A. de C. V.</t>
  </si>
  <si>
    <t>E/92/AUT/98</t>
  </si>
  <si>
    <t>Altos Hornos de México, S. A. de C. V.</t>
  </si>
  <si>
    <t>E/94/AUT/98</t>
  </si>
  <si>
    <t>Gas Natural, Gas de Alto Horno, Gas de Coque y Combustóleo</t>
  </si>
  <si>
    <t>Siderúrgico</t>
  </si>
  <si>
    <t>Turbina de Gas, Turbina Vapor y Ciclo Combinado</t>
  </si>
  <si>
    <t>Styrolution Mexicana, S. A. de C. V.</t>
  </si>
  <si>
    <t>E/96/COG/98</t>
  </si>
  <si>
    <t>Ingenio Tala, S. A. de C. V.</t>
  </si>
  <si>
    <t>E/98/AUT/98</t>
  </si>
  <si>
    <t>Ingenio San Francisco Ameca, S. A. de C. V.</t>
  </si>
  <si>
    <t>E/99/AUT/98</t>
  </si>
  <si>
    <t>GPI Mexicana, S. A. de C. V.</t>
  </si>
  <si>
    <t>E/102/IMP/98</t>
  </si>
  <si>
    <t>Centro de Proceso Akal-C</t>
  </si>
  <si>
    <t>E/103/AUT/98</t>
  </si>
  <si>
    <t>Complejo Marino de Producción Akal-J</t>
  </si>
  <si>
    <t>E/104/AUT/98</t>
  </si>
  <si>
    <t>Centro de Proceso Akal-N</t>
  </si>
  <si>
    <t>E/105/AUT/98</t>
  </si>
  <si>
    <t>Complejo Marino de Producción Abkatún-A</t>
  </si>
  <si>
    <t>E/106/AUT/98</t>
  </si>
  <si>
    <t>Centro de Proceso y Transporte de Gas Atasta</t>
  </si>
  <si>
    <t>E/107/AUT/98</t>
  </si>
  <si>
    <t>Ingenio El Molino</t>
  </si>
  <si>
    <t>E/108/AUT/98</t>
  </si>
  <si>
    <t>Nayarit</t>
  </si>
  <si>
    <t>Magnelec, S. A. de C. V.</t>
  </si>
  <si>
    <t>E/111/AUT/98</t>
  </si>
  <si>
    <t>Papelera Industrial Potosina, S. A. de C. V.</t>
  </si>
  <si>
    <t>GEN.</t>
  </si>
  <si>
    <t>E/113/GEN/98</t>
  </si>
  <si>
    <t>Cervecería Cuauhtémoc Moctezuma, S. A. de C. V.</t>
  </si>
  <si>
    <t>Planta Orizaba</t>
  </si>
  <si>
    <t>E/114/AUT/98</t>
  </si>
  <si>
    <t>Agua y Gas Natural</t>
  </si>
  <si>
    <t>Turbina Hidráulica y Turbina de Vapor</t>
  </si>
  <si>
    <t>Ingenio Tamazula, S. A. de C. V.</t>
  </si>
  <si>
    <t>E/116/AUT/98</t>
  </si>
  <si>
    <t>Ingenio Alianza Popular, S. A. de C. V.</t>
  </si>
  <si>
    <t>E/119/AUT/98</t>
  </si>
  <si>
    <t>Generadora Eléctrica San Rafael, S. A. P. I. de C. V.</t>
  </si>
  <si>
    <t>E/121/AUT/98</t>
  </si>
  <si>
    <t>En construcción</t>
  </si>
  <si>
    <t>Fuerza y Energía de Hermosillo, S. A. de C. V.</t>
  </si>
  <si>
    <t>E/124/PIE/98</t>
  </si>
  <si>
    <t>Ingenio Eldorado, S. A. de C. V.</t>
  </si>
  <si>
    <t>E/125/AUT/98</t>
  </si>
  <si>
    <t>Sinaloa</t>
  </si>
  <si>
    <t>Central Anáhuac, S. A. de C. V.</t>
  </si>
  <si>
    <t>E/128/PIE/98</t>
  </si>
  <si>
    <t>Ingenio Tres Valles, S. A. de C. V.</t>
  </si>
  <si>
    <t>E/129/AUT/98</t>
  </si>
  <si>
    <t>Mexicana de Hidroelectricidad Mexhidro, S. de R. L. de C. V.</t>
  </si>
  <si>
    <t>E/130/AUT/99</t>
  </si>
  <si>
    <t>Guerrero</t>
  </si>
  <si>
    <t>Enviroquip, S. de R. L. de C. V.</t>
  </si>
  <si>
    <t>E/132/IMP/99</t>
  </si>
  <si>
    <t>Central Saltillo, S. A. de C. V.</t>
  </si>
  <si>
    <t>E/133/PIE/99</t>
  </si>
  <si>
    <t>La Encantada Procesadora de Minerales, S. A. de C. V.</t>
  </si>
  <si>
    <t>E/134/GEN/99</t>
  </si>
  <si>
    <t>Energía Azteca VIII, S. de R. L. de C. V.</t>
  </si>
  <si>
    <t>E/135/PIE/99</t>
  </si>
  <si>
    <t>Guanajuato</t>
  </si>
  <si>
    <t>Ingenio El Higo, S. A. de C. V.</t>
  </si>
  <si>
    <t>E/136/AUT/99</t>
  </si>
  <si>
    <t>Bagazo de Caña</t>
  </si>
  <si>
    <t>Electricidad Águila de Tuxpan, S. de R. L. de C. V.</t>
  </si>
  <si>
    <t>E/139/PIE/99</t>
  </si>
  <si>
    <t>Ternium México, S. A. de C. V.</t>
  </si>
  <si>
    <t>Planta Monterrey</t>
  </si>
  <si>
    <t>E/140/AUT/99</t>
  </si>
  <si>
    <t>Arcelormittal México, S. A. de C. V.</t>
  </si>
  <si>
    <t>Planta Lázaro Cárdenas</t>
  </si>
  <si>
    <t>E/141/AUT/99</t>
  </si>
  <si>
    <t>Ingenio Adolfo López Mateos, S. A. de C. V.</t>
  </si>
  <si>
    <t>E/142/AUT/99</t>
  </si>
  <si>
    <t>Zacapu Power, S. de R. L. de C. V.</t>
  </si>
  <si>
    <t>E/143/COG/99</t>
  </si>
  <si>
    <t>Textil</t>
  </si>
  <si>
    <t>Grupo Celanese, S. A. de C. V.</t>
  </si>
  <si>
    <t>Complejo Ocotlán</t>
  </si>
  <si>
    <t>E/144/COG/99</t>
  </si>
  <si>
    <t>Electricidad del Istmo, S. de R. L. de C. V.</t>
  </si>
  <si>
    <t>E/146/AUT/99</t>
  </si>
  <si>
    <t>Inactivo</t>
  </si>
  <si>
    <t>Hidroelectricidad del Pacífico, S. A. de C. V.</t>
  </si>
  <si>
    <t>E/147/AUT/99</t>
  </si>
  <si>
    <t>Maquilador</t>
  </si>
  <si>
    <t>Compañía de Nitrógeno de Cantarell, S. A. de C. V.</t>
  </si>
  <si>
    <t>E/148/COG/99</t>
  </si>
  <si>
    <t>Termoeléctrica Peñoles, S. de R. L. de C. V.</t>
  </si>
  <si>
    <t>E/149/AUT/99</t>
  </si>
  <si>
    <t>Iberdrola Energía Monterrey, S. A. de C. V.</t>
  </si>
  <si>
    <t>E/152/PIE/99</t>
  </si>
  <si>
    <t>Celulosa de Fibras Mexicanas, S. A. de C. V.</t>
  </si>
  <si>
    <t>E/154/GEN/99</t>
  </si>
  <si>
    <t>Tlaxcala</t>
  </si>
  <si>
    <t>Mexichem Resinas Vinílicas, S. A. de C. V.</t>
  </si>
  <si>
    <t>E/157/COG/2000</t>
  </si>
  <si>
    <t>Compañía Azucarera La Fé, S. A. de C. V.</t>
  </si>
  <si>
    <t>E/158/AUT/2000</t>
  </si>
  <si>
    <t>Compañía Minera Autlán, S. A. de C. V.</t>
  </si>
  <si>
    <t>Unidad Molango</t>
  </si>
  <si>
    <t>E/159/AUT/2000</t>
  </si>
  <si>
    <t>Hidalgo</t>
  </si>
  <si>
    <t>Ingenio Melchor Ocampo, S. A. de C. V.</t>
  </si>
  <si>
    <t>E/161/AUT/2000</t>
  </si>
  <si>
    <t>Energía Campeche, S. A. de C. V.</t>
  </si>
  <si>
    <t>E/164/PIE/2000</t>
  </si>
  <si>
    <t>Electricidad Águila de Altamira, S. de R. L. de C. V.</t>
  </si>
  <si>
    <t>E/165/PIE/2000</t>
  </si>
  <si>
    <t>Compañía Azucarera de Los Mochis, S. A. de C. V.</t>
  </si>
  <si>
    <t>E/166/AUT/2000</t>
  </si>
  <si>
    <t>Tractebel Energía de Monterrey, S. de R. L. de C. V.</t>
  </si>
  <si>
    <t>E/167/COG/2000</t>
  </si>
  <si>
    <t>Vidrio Plano de México, S. A. de C. V.</t>
  </si>
  <si>
    <t>E/170/AUT/2000</t>
  </si>
  <si>
    <t>Fuerza y Energía de Naco-Nogales, S. A. de C. V.</t>
  </si>
  <si>
    <t>E/171/PIE/2000</t>
  </si>
  <si>
    <t>Planta Puebla</t>
  </si>
  <si>
    <t>E/172/AUT/2000</t>
  </si>
  <si>
    <t>Puebla</t>
  </si>
  <si>
    <t>Energía Azteca X, S. A. de C. V.</t>
  </si>
  <si>
    <t>E/174/PIE/2000</t>
  </si>
  <si>
    <t>Baja California</t>
  </si>
  <si>
    <t>Agroenergía, S. A. de C. V.</t>
  </si>
  <si>
    <t>E/175/COG/2000</t>
  </si>
  <si>
    <t>Reacción Química Exotérmica</t>
  </si>
  <si>
    <t>Ingenio San Rafael de Pucté, S. A. de C. V.</t>
  </si>
  <si>
    <t>E/176/AUT/2000</t>
  </si>
  <si>
    <t>Quintana Roo</t>
  </si>
  <si>
    <t>Kimberly-Clark de México, S. A. de C. V.</t>
  </si>
  <si>
    <t>E/177/AUT/2000</t>
  </si>
  <si>
    <t>Licor Negro y  Gas Natural</t>
  </si>
  <si>
    <t>Plataforma Marina Complejo Ixtoc-A</t>
  </si>
  <si>
    <t>E/178/AUT/2000</t>
  </si>
  <si>
    <t>Italaise, S. A. de C. V.</t>
  </si>
  <si>
    <t>E/179/AUT/2000</t>
  </si>
  <si>
    <t>Manufacturero</t>
  </si>
  <si>
    <t>Gresaise, S. A. de C. V.</t>
  </si>
  <si>
    <t>E/180/AUT/2000</t>
  </si>
  <si>
    <t>Fuerza y Energía de Tuxpan, S. A. de C. V.</t>
  </si>
  <si>
    <t>E/181/PIE/2000</t>
  </si>
  <si>
    <t>EXP.</t>
  </si>
  <si>
    <t>E/182/EXP/2000</t>
  </si>
  <si>
    <t>Exportación</t>
  </si>
  <si>
    <t>Fermicaise, S. A. de C. V.</t>
  </si>
  <si>
    <t>E/183/AUT/2001</t>
  </si>
  <si>
    <t>Farmacéutica</t>
  </si>
  <si>
    <t>Ciudad de México</t>
  </si>
  <si>
    <t>Becton Dickinson de México, S. A. de C. V.</t>
  </si>
  <si>
    <t>E/184/COG/2001</t>
  </si>
  <si>
    <t>Iberdrola Energía Altamira, S. A. de C. V.</t>
  </si>
  <si>
    <t>E/185/PIE/2001</t>
  </si>
  <si>
    <t>Industrias Químicas Falcón de México, S. A. de C. V.</t>
  </si>
  <si>
    <t>E/187/COG/2001</t>
  </si>
  <si>
    <t>Energía Chihuahua, S. A. de C. V.</t>
  </si>
  <si>
    <t>E/191/PIE/2001</t>
  </si>
  <si>
    <t>Mission Hills, S. A. de C. V.</t>
  </si>
  <si>
    <t>E/192/AUT/2001</t>
  </si>
  <si>
    <t>Papeles Ultra, S. A. de C. V.</t>
  </si>
  <si>
    <t>E/194/AUT/2001</t>
  </si>
  <si>
    <t>Termoeléctrica de Mexicali, S. de R. L. de C. V.</t>
  </si>
  <si>
    <t>E/195/IMP/2001</t>
  </si>
  <si>
    <t>E/197/EXP/2001</t>
  </si>
  <si>
    <t>Central Lomas de Real, S. A. de C. V.</t>
  </si>
  <si>
    <t>E/198/PIE/2001</t>
  </si>
  <si>
    <t>E/199/AUT/2001</t>
  </si>
  <si>
    <t>Energía de Baja California, S. de R. L. de C. V.</t>
  </si>
  <si>
    <t>E/200/EXP/2001</t>
  </si>
  <si>
    <t>Eléctrica del Valle de México, S. de R. L. de C. V.</t>
  </si>
  <si>
    <t>E/201/AUT/2001</t>
  </si>
  <si>
    <t>E/205/AUT/2002</t>
  </si>
  <si>
    <t>Plataforma Akal-C, Compresión Ca-Ac-2</t>
  </si>
  <si>
    <t>E/206/AUT/2002</t>
  </si>
  <si>
    <t>Central Valle Hermoso, S. A. de C. V.</t>
  </si>
  <si>
    <t>E/208/PIE/2002</t>
  </si>
  <si>
    <t>E/212/IMP/2002</t>
  </si>
  <si>
    <t>Centro de Proceso Akal-B</t>
  </si>
  <si>
    <t>E/213/AUT/2002</t>
  </si>
  <si>
    <t>Parques Ecológicos de México, S. A. de C. V.</t>
  </si>
  <si>
    <t>E/215/AUT/2002</t>
  </si>
  <si>
    <t>Iberdrola Energía La Laguna, S. A. de C. V.</t>
  </si>
  <si>
    <t>E/216/PIE/2002</t>
  </si>
  <si>
    <t>Durango</t>
  </si>
  <si>
    <t>Bioenergía de Nuevo León, S. A. de C. V.</t>
  </si>
  <si>
    <t>E/217/COG/2002</t>
  </si>
  <si>
    <t>Molymex, S. A. de C. V.</t>
  </si>
  <si>
    <t>E/218/AUT/2002</t>
  </si>
  <si>
    <t>E/219/EXP/2002</t>
  </si>
  <si>
    <t>Genermex, S. A. de C. V.</t>
  </si>
  <si>
    <t>E/240/AUT/2002</t>
  </si>
  <si>
    <t>Proveedora de Electricidad de Occidente, S. A. de C. V.</t>
  </si>
  <si>
    <t>E/241/AUT/2003</t>
  </si>
  <si>
    <t>Centro de Proceso Akal-L</t>
  </si>
  <si>
    <t>E/243/AUT/2003</t>
  </si>
  <si>
    <t>Tiendas Soriana, S. A. de C. V.</t>
  </si>
  <si>
    <t>E/246/AUT/2003</t>
  </si>
  <si>
    <t>Comercio</t>
  </si>
  <si>
    <t>Baja California Sur</t>
  </si>
  <si>
    <t>Impulsora Mexicana de Energía, S. A. de C. V.</t>
  </si>
  <si>
    <t>E/254/AUT/2003</t>
  </si>
  <si>
    <t>E/255/IMP/2003</t>
  </si>
  <si>
    <t>Ddcam México, S. A. de C. V.</t>
  </si>
  <si>
    <t>E/257/IMP/2003</t>
  </si>
  <si>
    <t>Bticino de México, S. A. de C. V.</t>
  </si>
  <si>
    <t>E/260/AUT/2003</t>
  </si>
  <si>
    <t>Nestlé México, S. A. de C. V.</t>
  </si>
  <si>
    <t>E/263/AUT/2003</t>
  </si>
  <si>
    <t>Tractebel Energía de Pánuco, S. A. de C. V.</t>
  </si>
  <si>
    <t>E/267/COG/2003</t>
  </si>
  <si>
    <t>Continental Automotive Guadalajara México, S. A. de C. V.</t>
  </si>
  <si>
    <t>E/268/AUT/2003</t>
  </si>
  <si>
    <t>Kenworth Mexicana, S. A. de C. V.</t>
  </si>
  <si>
    <t>E/270/IMP/2003</t>
  </si>
  <si>
    <t>Emermex, S. A. de C. V.</t>
  </si>
  <si>
    <t>E/271/IMP/2003</t>
  </si>
  <si>
    <t>Industrias Zahori, S. A. de C. V.</t>
  </si>
  <si>
    <t>E/275/IMP/2003</t>
  </si>
  <si>
    <t>Fevisa Industrial, S. A. de C. V.</t>
  </si>
  <si>
    <t>E/277/IMP/2003</t>
  </si>
  <si>
    <t>Rheem Mexicali, S. de R. L. de C. V.</t>
  </si>
  <si>
    <t>E/281/IMP/2003</t>
  </si>
  <si>
    <t>Simec International 6, S. A. de C. V.</t>
  </si>
  <si>
    <t>E/283/IMP/2003</t>
  </si>
  <si>
    <t>Wabash Technologies de México, S. de R. L. de C. V.</t>
  </si>
  <si>
    <t>E/284/IMP/2003</t>
  </si>
  <si>
    <t>Kwang Sung Electronics México, S. A. de C. V.</t>
  </si>
  <si>
    <t>E/285/IMP/2003</t>
  </si>
  <si>
    <t>Iberdrola Energía del Golfo, S. A. de C. V.</t>
  </si>
  <si>
    <t>E/288/PIE/2003</t>
  </si>
  <si>
    <t>Compañía de Generación Valladolid, S. de R. L. de C. V.</t>
  </si>
  <si>
    <t>E/289/PIE/2004</t>
  </si>
  <si>
    <t>Bridgestone de México, S. A. de C. V.</t>
  </si>
  <si>
    <t>E/290/AUT/2004</t>
  </si>
  <si>
    <t>Cargill de México, S. A. de C. V.</t>
  </si>
  <si>
    <t>E/291/AUT/2004</t>
  </si>
  <si>
    <t>Electricidad Sol de Tuxpan, S. de R. L. de C. V.</t>
  </si>
  <si>
    <t>E/292/PIE/2004</t>
  </si>
  <si>
    <t>Prup, S. A. de C. V.</t>
  </si>
  <si>
    <t>E/293/COG/2004</t>
  </si>
  <si>
    <t>TCP Energy, S. A. P. I. de C. V.</t>
  </si>
  <si>
    <t>E/295/AUT/2004</t>
  </si>
  <si>
    <t>Servicios</t>
  </si>
  <si>
    <t>Conservas La Costeña, S. A. de C. V. y Jugomex, S. A. de C. V.</t>
  </si>
  <si>
    <t>E/297/COG/2004</t>
  </si>
  <si>
    <t>Biogás y Gas Natural</t>
  </si>
  <si>
    <t>Omya México, S. A. de C. V.</t>
  </si>
  <si>
    <t>E/299/AUT/2004</t>
  </si>
  <si>
    <t>Promotores Inmobiliarios El Caracol, S. A. de C. V.</t>
  </si>
  <si>
    <t>E/300/AUT/2004</t>
  </si>
  <si>
    <t>Turismo</t>
  </si>
  <si>
    <t>LMF Frisa Comercial, S. de R. L. de C. V.</t>
  </si>
  <si>
    <t>E/303/AUT/2004</t>
  </si>
  <si>
    <t>Kraft Foods de México, S. de R. L. de C. V.</t>
  </si>
  <si>
    <t>E/304/AUT/2004</t>
  </si>
  <si>
    <t>Laboratorios Pisa, S. A. de C. V.</t>
  </si>
  <si>
    <t>E/306/AUT/2004</t>
  </si>
  <si>
    <t>Iberdrola Energía Tamazunchale, S. A. de C. V.</t>
  </si>
  <si>
    <t>E/308/PIE/2004</t>
  </si>
  <si>
    <t>Bimbo, S. A. de C. V.</t>
  </si>
  <si>
    <t>Planta Tijuana</t>
  </si>
  <si>
    <t>E/309/AUT/2004</t>
  </si>
  <si>
    <t>CMT de La Laguna, S. A. de C. V.</t>
  </si>
  <si>
    <t>E/310/AUT/2004</t>
  </si>
  <si>
    <t>Ford Motor Company, S. A. de C. V.</t>
  </si>
  <si>
    <t>E/311/AUT/2004</t>
  </si>
  <si>
    <t>Cordaflex, S. A. de C. V.</t>
  </si>
  <si>
    <t>E/312/AUT/2004</t>
  </si>
  <si>
    <t>Sales del Istmo, S. A. de C. V.</t>
  </si>
  <si>
    <t>E/313/AUT/2005</t>
  </si>
  <si>
    <t>Inmobiliaria Rog, S. A. de C. V.</t>
  </si>
  <si>
    <t>E/314/AUT/2005</t>
  </si>
  <si>
    <t>Inmobiliaria Puerta Maya, S. A. de C. V.</t>
  </si>
  <si>
    <t>E/315/AUT/2005</t>
  </si>
  <si>
    <t>Energía Costa Azul, S. de R. L. de C. V.</t>
  </si>
  <si>
    <t>E/316/AUT/2005</t>
  </si>
  <si>
    <t>Eoliatec del Istmo, S. A. P. I. de C. V.</t>
  </si>
  <si>
    <t>E/322/AUT/2005</t>
  </si>
  <si>
    <t>Porcelanite Lamosa, S. A. de C. V.</t>
  </si>
  <si>
    <t>Planta Pavillion</t>
  </si>
  <si>
    <t>E/324/AUT/2005</t>
  </si>
  <si>
    <t>Cartones Ponderosa, S. A. de C. V.</t>
  </si>
  <si>
    <t>E/325/COG/2005</t>
  </si>
  <si>
    <t>Gas Natural, Diesel y Combustóleo</t>
  </si>
  <si>
    <t>Rectificadores Internacionales, S. A. de C. V.</t>
  </si>
  <si>
    <t>E/326/IMP/2005</t>
  </si>
  <si>
    <t>Generadora Petrocel, S. A. de C. V.</t>
  </si>
  <si>
    <t>E/327/COG/2005</t>
  </si>
  <si>
    <t>Vapor</t>
  </si>
  <si>
    <t>Loma Textil, S. A. de C. V.</t>
  </si>
  <si>
    <t>E/328/AUT/2005</t>
  </si>
  <si>
    <t>Latinoamericana de Vidrio, S. A. de C. V.</t>
  </si>
  <si>
    <t>E/329/AUT/2005</t>
  </si>
  <si>
    <t>Comisión Estatal de Servicios Públicos de Mexicali</t>
  </si>
  <si>
    <t>E/330/AUT/2005</t>
  </si>
  <si>
    <t>Productora Nacional de Papel, S. A. de C. V.</t>
  </si>
  <si>
    <t>E/331/COG/2005</t>
  </si>
  <si>
    <t>Combustóleo y Diesel</t>
  </si>
  <si>
    <t>Teléfonos de México, S. A. B. de C. V.</t>
  </si>
  <si>
    <t>Centro Administrativo Lada</t>
  </si>
  <si>
    <t>E/334/AUT/2005</t>
  </si>
  <si>
    <t>Tablex Miller, S. de R. L. de C. V.</t>
  </si>
  <si>
    <t>E/337/AUT/2005</t>
  </si>
  <si>
    <t>Piasa Cogeneración, S. A. de C. V.</t>
  </si>
  <si>
    <t>Central Tres Valles</t>
  </si>
  <si>
    <t>E/338/COG/2005</t>
  </si>
  <si>
    <t>Cobielec, S. A. de C. V.</t>
  </si>
  <si>
    <t>E/339/COG/2005</t>
  </si>
  <si>
    <t>BSM Energía de Veracruz, S. A. de C. V.</t>
  </si>
  <si>
    <t>E/340/AUT/2005</t>
  </si>
  <si>
    <t>Polímeros y Derivados, S. A. de C. V.</t>
  </si>
  <si>
    <t>Planta el Carmen</t>
  </si>
  <si>
    <t>E/341/AUT/2005</t>
  </si>
  <si>
    <t>Alimentos Kowi, S. A. de C. V.</t>
  </si>
  <si>
    <t>E/343/AUT/2005</t>
  </si>
  <si>
    <t>Central Bandera</t>
  </si>
  <si>
    <t>E/345/AUT/2005</t>
  </si>
  <si>
    <t>Centro Administrativo Nextengo</t>
  </si>
  <si>
    <t>E/346/AUT/2005</t>
  </si>
  <si>
    <t>Médica Sur, S. A. B. de C. V.</t>
  </si>
  <si>
    <t>E/350/AUT/2005</t>
  </si>
  <si>
    <t>Nellcor Puritan Bennett México, S. A. de C. V.</t>
  </si>
  <si>
    <t>E/351/IMP/2005</t>
  </si>
  <si>
    <t>Central Popotla</t>
  </si>
  <si>
    <t>E/364/AUT/2005</t>
  </si>
  <si>
    <t>Central Vallejo</t>
  </si>
  <si>
    <t>E/369/AUT/2005</t>
  </si>
  <si>
    <t>Centro Administrativo Cuautitlán Izcalli</t>
  </si>
  <si>
    <t>E/373/AUT/2005</t>
  </si>
  <si>
    <t>Central Estrella</t>
  </si>
  <si>
    <t>E/376/AUT/2005</t>
  </si>
  <si>
    <t>Central Bosques del Lago</t>
  </si>
  <si>
    <t>E/377/AUT/2005</t>
  </si>
  <si>
    <t>Central Culhuacán</t>
  </si>
  <si>
    <t>E/380/AUT/2005</t>
  </si>
  <si>
    <t>Central Satélite</t>
  </si>
  <si>
    <t>E/383/AUT/2005</t>
  </si>
  <si>
    <t>Central Malinche</t>
  </si>
  <si>
    <t>E/388/AUT/2005</t>
  </si>
  <si>
    <t>Central Carrasco</t>
  </si>
  <si>
    <t>E/391/AUT/2005</t>
  </si>
  <si>
    <t>Central Zaragoza</t>
  </si>
  <si>
    <t>E/392/AUT/2005</t>
  </si>
  <si>
    <t>Central Plaza Mérida</t>
  </si>
  <si>
    <t>E/393/AUT/2005</t>
  </si>
  <si>
    <t>Central Tuxtla Gutiérrez</t>
  </si>
  <si>
    <t>E/394/AUT/2005</t>
  </si>
  <si>
    <t>Central Corregidora</t>
  </si>
  <si>
    <t>E/397/AUT/2005</t>
  </si>
  <si>
    <t>Central Tlaquepaque</t>
  </si>
  <si>
    <t>E/400/AUT/2005</t>
  </si>
  <si>
    <t>Central Fuentes</t>
  </si>
  <si>
    <t>E/401/AUT/2005</t>
  </si>
  <si>
    <t>Central Vallarta</t>
  </si>
  <si>
    <t>E/403/AUT/2005</t>
  </si>
  <si>
    <t>Central Popocatépetl I</t>
  </si>
  <si>
    <t>E/404/AUT/2005</t>
  </si>
  <si>
    <t>Central Santa Fé</t>
  </si>
  <si>
    <t>E/405/AUT/2005</t>
  </si>
  <si>
    <t>Maquilas Teta Kawi, S. A. de C. V.</t>
  </si>
  <si>
    <t>E/408/AUT/2005</t>
  </si>
  <si>
    <t>Panasonic de México, S. A. de C. V.</t>
  </si>
  <si>
    <t>E/409/AUT/2005</t>
  </si>
  <si>
    <t>Cinemex Iztapalapa, S. A. de C. V.</t>
  </si>
  <si>
    <t>E/410/AUT/2005</t>
  </si>
  <si>
    <t>Central Roma I</t>
  </si>
  <si>
    <t>E/412/AUT/2005</t>
  </si>
  <si>
    <t>Central Aragón</t>
  </si>
  <si>
    <t>E/414/AUT/2005</t>
  </si>
  <si>
    <t>Central Atzacoalco</t>
  </si>
  <si>
    <t>E/417/AUT/2005</t>
  </si>
  <si>
    <t>Central Ejército de Oriente</t>
  </si>
  <si>
    <t>E/424/AUT/2005</t>
  </si>
  <si>
    <t>Central San Jerónimo</t>
  </si>
  <si>
    <t>E/427/AUT/2005</t>
  </si>
  <si>
    <t>Cinemex Zaragoza, S. A. de C. V.</t>
  </si>
  <si>
    <t>E/428/AUT/2005</t>
  </si>
  <si>
    <t>Jumex Mexicali, S. A. de C. V.</t>
  </si>
  <si>
    <t>E/429/IMP/2005</t>
  </si>
  <si>
    <t>Central Montejo</t>
  </si>
  <si>
    <t>E/434/AUT/2005</t>
  </si>
  <si>
    <t>Cinemex Plaza Sur, S. A. de C. V.</t>
  </si>
  <si>
    <t>E/436/AUT/2005</t>
  </si>
  <si>
    <t>Cinemex Universidad, S. A. de C. V.</t>
  </si>
  <si>
    <t>E/437/AUT/2005</t>
  </si>
  <si>
    <t>Cinemex Galerías, S. A. de C. V.</t>
  </si>
  <si>
    <t>E/438/AUT/2005</t>
  </si>
  <si>
    <t>Fundilag Hierro, S. A. de C. V.</t>
  </si>
  <si>
    <t>E/439/AUT/2005</t>
  </si>
  <si>
    <t>Central Aztecas</t>
  </si>
  <si>
    <t>E/440/AUT/2005</t>
  </si>
  <si>
    <t>Central la Paz</t>
  </si>
  <si>
    <t>E/442/AUT/2005</t>
  </si>
  <si>
    <t>Central Coatzacoalcos</t>
  </si>
  <si>
    <t>E/443/AUT/2005</t>
  </si>
  <si>
    <t>Centro Telefónico Puebla</t>
  </si>
  <si>
    <t>E/445/AUT/2005</t>
  </si>
  <si>
    <t>Central Lerdo Tops</t>
  </si>
  <si>
    <t>E/446/AUT/2005</t>
  </si>
  <si>
    <t>Sabritas, S. de R. L. de C. V.</t>
  </si>
  <si>
    <t>E/447/AUT/2005</t>
  </si>
  <si>
    <t>Central Colima</t>
  </si>
  <si>
    <t>E/449/AUT/2005</t>
  </si>
  <si>
    <t>Colima</t>
  </si>
  <si>
    <t>Central Chapalita</t>
  </si>
  <si>
    <t>E/451/AUT/2005</t>
  </si>
  <si>
    <t>Central Yáñez</t>
  </si>
  <si>
    <t>E/452/AUT/2005</t>
  </si>
  <si>
    <t>Centro de Trabajo Lindavista</t>
  </si>
  <si>
    <t>E/456/AUT/2005</t>
  </si>
  <si>
    <t>Planta Porcel</t>
  </si>
  <si>
    <t>E/457/AUT/2005</t>
  </si>
  <si>
    <t>Central Cuautitlán de Romero Rubio</t>
  </si>
  <si>
    <t>E/460/AUT/2005</t>
  </si>
  <si>
    <t>Central Fuertes</t>
  </si>
  <si>
    <t>E/463/AUT/2005</t>
  </si>
  <si>
    <t>Central Revolución</t>
  </si>
  <si>
    <t>E/466/AUT/2005</t>
  </si>
  <si>
    <t>Central Azteca Metro</t>
  </si>
  <si>
    <t>E/468/AUT/2005</t>
  </si>
  <si>
    <t>Centro Administrativo San Juan</t>
  </si>
  <si>
    <t>E/469/AUT/2005</t>
  </si>
  <si>
    <t>Centro Administrativo Verónica</t>
  </si>
  <si>
    <t>E/471/AUT/2005</t>
  </si>
  <si>
    <t>Central C.T. Mixcoac</t>
  </si>
  <si>
    <t>E/473/AUT/2005</t>
  </si>
  <si>
    <t>Central Pedro Moreno</t>
  </si>
  <si>
    <t>E/474/AUT/2005</t>
  </si>
  <si>
    <t>Central Copérnico</t>
  </si>
  <si>
    <t>E/476/AUT/2005</t>
  </si>
  <si>
    <t>Central Hidalgo II</t>
  </si>
  <si>
    <t>E/478/AUT/2005</t>
  </si>
  <si>
    <t>Marindustrias, S. A. de C. V.</t>
  </si>
  <si>
    <t>E/481/AUT/2005</t>
  </si>
  <si>
    <t>Draexlmaier Components Automotive de México, S. de R. L. de C. V.</t>
  </si>
  <si>
    <t>E/482/AUT/2005</t>
  </si>
  <si>
    <t>El Palacio de Hierro, S. A. de C. V.</t>
  </si>
  <si>
    <t>Sucursal Monterrey</t>
  </si>
  <si>
    <t>E/483/COG/2005</t>
  </si>
  <si>
    <t>Cinemex Real, S. A. de C. V.</t>
  </si>
  <si>
    <t>E/487/AUT/2006</t>
  </si>
  <si>
    <t>Cinemex Tenayuca, S. A. de C. V.</t>
  </si>
  <si>
    <t>E/488/AUT/2006</t>
  </si>
  <si>
    <t>Cinemex Ticomán, S. A. de C. V.</t>
  </si>
  <si>
    <t>E/489/AUT/2006</t>
  </si>
  <si>
    <t>Cinemex Izcalli, S. A. de C. V.</t>
  </si>
  <si>
    <t>E/490/AUT/2006</t>
  </si>
  <si>
    <t>Cinemex Coacalco, S. A. de C. V.</t>
  </si>
  <si>
    <t>E/491/AUT/2006</t>
  </si>
  <si>
    <t>Cinemex Aragón, S. A. de C. V.</t>
  </si>
  <si>
    <t>E/492/AUT/2006</t>
  </si>
  <si>
    <t>Cinemex Palacio Chino, S. A. de C. V.</t>
  </si>
  <si>
    <t>E/493/AUT/2006</t>
  </si>
  <si>
    <t>Cinemex Mundo E, S. A. de C. V.</t>
  </si>
  <si>
    <t>E/494/AUT/2006</t>
  </si>
  <si>
    <t>Cinemex Cuiculco, S. A. de C. V.</t>
  </si>
  <si>
    <t>E/495/AUT/2006</t>
  </si>
  <si>
    <t>Cinemex Coapa, S. A. de C. V.</t>
  </si>
  <si>
    <t>E/496/AUT/2006</t>
  </si>
  <si>
    <t>Generadora La Paz, S. A. de C. V.</t>
  </si>
  <si>
    <t>E/497/AUT/2006</t>
  </si>
  <si>
    <t>Manantiales La Asunción, S. A. de C. V.</t>
  </si>
  <si>
    <t>E/500/AUT/2006</t>
  </si>
  <si>
    <t>Cinemex Polanco, S. A. de C. V.</t>
  </si>
  <si>
    <t>E/501/AUT/2006</t>
  </si>
  <si>
    <t>Central Mirador</t>
  </si>
  <si>
    <t>E/503/AUT/2006</t>
  </si>
  <si>
    <t>Central Paseo</t>
  </si>
  <si>
    <t>E/506/AUT/2006</t>
  </si>
  <si>
    <t>Graftech México, S. A. de C. V.</t>
  </si>
  <si>
    <t>E/507/AUT/2006</t>
  </si>
  <si>
    <t>Hidroeléctrica Cajón de Peña, S. A. de C. V.</t>
  </si>
  <si>
    <t>E/509/AUT/2006</t>
  </si>
  <si>
    <t>Cinemex Cuauhtémoc, S. A. de C. V.</t>
  </si>
  <si>
    <t>E/510/AUT/2006</t>
  </si>
  <si>
    <t>Productos Roche, S. A. de C. V.</t>
  </si>
  <si>
    <t>Planta Toluca</t>
  </si>
  <si>
    <t>E/512/COG/2006</t>
  </si>
  <si>
    <t>Hoteles y Villas Posadas, S. A. de C. V.</t>
  </si>
  <si>
    <t>Planta Condesa del Mar</t>
  </si>
  <si>
    <t>E/513/AUT/2006</t>
  </si>
  <si>
    <t>Pemex-Exploración y Producción Estación de Compresión y Manejo de Gas El Raudal</t>
  </si>
  <si>
    <t>E/514/AUT/2006</t>
  </si>
  <si>
    <t>Inmobiliaria del Sudeste, S. A. de C. V.</t>
  </si>
  <si>
    <t>Planta Fiesta Americana Mérida</t>
  </si>
  <si>
    <t>E/516/AUT/2006</t>
  </si>
  <si>
    <t>Planta Fiesta Americana Cancún</t>
  </si>
  <si>
    <t>E/518/AUT/2006</t>
  </si>
  <si>
    <t>Planta Fiesta Americana Grand Los Cabos</t>
  </si>
  <si>
    <t>E/519/AUT/2006</t>
  </si>
  <si>
    <t>E/520/AUT/2006</t>
  </si>
  <si>
    <t>Kellogg de México, S. de R. L. de C. V.</t>
  </si>
  <si>
    <t>E/521/AUT/2006</t>
  </si>
  <si>
    <t>Central Petrolera</t>
  </si>
  <si>
    <t>E/522/AUT/2006</t>
  </si>
  <si>
    <t>Central Cultura</t>
  </si>
  <si>
    <t>E/524/AUT/2006</t>
  </si>
  <si>
    <t>Ganadería Integral SK, S. A. de C. V.</t>
  </si>
  <si>
    <t>E/525/AUT/2006</t>
  </si>
  <si>
    <t>Planta Fiesta Americana Grand Agua</t>
  </si>
  <si>
    <t>E/526/AUT/2006</t>
  </si>
  <si>
    <t>Solvay &amp; CPC Barium Strontium Monterrey, S. de R. L. de C. V.</t>
  </si>
  <si>
    <t>E/528/AUT/2006</t>
  </si>
  <si>
    <t>Printpack Packaging de México S.A de C. V.</t>
  </si>
  <si>
    <t>E/529/AUT/2006</t>
  </si>
  <si>
    <t>Eurus, S. A. P. I. de C. V.</t>
  </si>
  <si>
    <t>E/531/AUT/2006</t>
  </si>
  <si>
    <t>Central Chamizal</t>
  </si>
  <si>
    <t>E/534/AUT/2006</t>
  </si>
  <si>
    <t>Central Los Tollocan</t>
  </si>
  <si>
    <t>E/535/AUT/2006</t>
  </si>
  <si>
    <t>Mueblex de Baja California, S. A. de C. V.</t>
  </si>
  <si>
    <t>E/536/IMP/2006</t>
  </si>
  <si>
    <t>Gollek Interamerica, S. de R. L. de C. V.</t>
  </si>
  <si>
    <t>E/537/AUT/2006</t>
  </si>
  <si>
    <t>Destiladora del Valle, S. A. de C. V.</t>
  </si>
  <si>
    <t>E/541/AUT/2006</t>
  </si>
  <si>
    <t>Agropecuaria La Norteñita, S. de R. L. de C. V.</t>
  </si>
  <si>
    <t>E/542/AUT/2006</t>
  </si>
  <si>
    <t>Energía de Apizaco, S. A. P. I. de C. V.</t>
  </si>
  <si>
    <t>E/543/COG/2006</t>
  </si>
  <si>
    <t>Terminal Refrigerada Pajaritos</t>
  </si>
  <si>
    <t>E/545/AUT/2006</t>
  </si>
  <si>
    <t>Central Guadalupe Metropolitana</t>
  </si>
  <si>
    <t>E/546/AUT/2006</t>
  </si>
  <si>
    <t>Bii Nee Stipa Energía Eólica, S. A. de C. V.</t>
  </si>
  <si>
    <t>E/548/AUT/2006</t>
  </si>
  <si>
    <t>Valeo Térmico, S. A. de C. V.</t>
  </si>
  <si>
    <t>E/549/AUT/2006</t>
  </si>
  <si>
    <t>Teléfonos del Noroeste, S. A. de C. V.</t>
  </si>
  <si>
    <t>Central Arbol III</t>
  </si>
  <si>
    <t>E/550/AUT/2006</t>
  </si>
  <si>
    <t>Central Principal</t>
  </si>
  <si>
    <t>E/552/AUT/2006</t>
  </si>
  <si>
    <t>Central Lomas</t>
  </si>
  <si>
    <t>E/553/AUT/2006</t>
  </si>
  <si>
    <t>Praxair México S. de R. L. de C. V.</t>
  </si>
  <si>
    <t>E/554/AUT/2006</t>
  </si>
  <si>
    <t>Akra Polyester, S. A. de C. V.</t>
  </si>
  <si>
    <t>E/565/AUT/2006</t>
  </si>
  <si>
    <t>Unilever Manufacturera, S. de R. L. de C. V.</t>
  </si>
  <si>
    <t>Planta Talismán</t>
  </si>
  <si>
    <t>E/566/COG/2006</t>
  </si>
  <si>
    <t>E/567/AUT/2006</t>
  </si>
  <si>
    <t>Sekisui S-Lec México, S. A. de C. V.</t>
  </si>
  <si>
    <t>E/568/AUT/2006</t>
  </si>
  <si>
    <t>Plásticos y Materias Primas, S. A. de C. V.</t>
  </si>
  <si>
    <t>E/572/AUT/2006</t>
  </si>
  <si>
    <t>Nacional de Conductores Eléctricos, S. A. de C. V.</t>
  </si>
  <si>
    <t>Planta Guadalajara</t>
  </si>
  <si>
    <t>E/573/AUT/2006</t>
  </si>
  <si>
    <t>Compañía de Energía Mexicana, S. A. de C. V.</t>
  </si>
  <si>
    <t>E/574/AUT/2007</t>
  </si>
  <si>
    <t>Instituto de Investigaciones Eléctricas</t>
  </si>
  <si>
    <t>P.P.</t>
  </si>
  <si>
    <t>E/575/PP/2007</t>
  </si>
  <si>
    <t>Pequeño Productor</t>
  </si>
  <si>
    <t>Sistema de Agua y Saneamiento Metropolitano de Veracruz</t>
  </si>
  <si>
    <t>Boca del Rio y Medellín</t>
  </si>
  <si>
    <t>E/576/AUT/2007</t>
  </si>
  <si>
    <t>No Sabe Fallar, S. A. de C. V.</t>
  </si>
  <si>
    <t>E/583/AUT/2007</t>
  </si>
  <si>
    <t>Sílices de Veracruz, S. A. de C. V.</t>
  </si>
  <si>
    <t>E/584/AUT/2007</t>
  </si>
  <si>
    <t>Complejo Procesador de Gas Cd. Pemex</t>
  </si>
  <si>
    <t>E/587/COG/2007</t>
  </si>
  <si>
    <t>Procesamiento Energético Mexicano, S. A. de C. V.</t>
  </si>
  <si>
    <t>E/588/AUT/2007</t>
  </si>
  <si>
    <t>Industrias Derivadas del Etileno, S. A. de C. V.</t>
  </si>
  <si>
    <t>E/602/COG/2007</t>
  </si>
  <si>
    <t>Complejo Procesador la Venta</t>
  </si>
  <si>
    <t>E/603/COG/2007</t>
  </si>
  <si>
    <t>Rassini, S. A. de C. V.</t>
  </si>
  <si>
    <t>E/604/IMP/2007</t>
  </si>
  <si>
    <t>Complejo Petroquímico Independencia</t>
  </si>
  <si>
    <t>E/605/COG/2007</t>
  </si>
  <si>
    <t>Gas Natural y Combustóleo</t>
  </si>
  <si>
    <t>Complejo Petroquímico Cosoleacaque</t>
  </si>
  <si>
    <t>E/606/COG/2007</t>
  </si>
  <si>
    <t>Gas Natural y Gas Residual</t>
  </si>
  <si>
    <t>Refinería General Lázaro Cárdenas</t>
  </si>
  <si>
    <t>E/608/COG/2007</t>
  </si>
  <si>
    <t>Ing. Antonio M. Amor</t>
  </si>
  <si>
    <t>E/609/COG/2007</t>
  </si>
  <si>
    <t>Centro de Proceso Zaap-C</t>
  </si>
  <si>
    <t>E/610/AUT/2007</t>
  </si>
  <si>
    <t>Refinería Francisco I. Madero</t>
  </si>
  <si>
    <t>E/611/COG/2007</t>
  </si>
  <si>
    <t>Refinería Ing. Hector Lara Sosa</t>
  </si>
  <si>
    <t>E/612/COG/2007</t>
  </si>
  <si>
    <t>Turbina de Vapor y Turboexpansor</t>
  </si>
  <si>
    <t>Barco de Proceso, Almacenamiento y Descarga, Yùum K’ak’naab</t>
  </si>
  <si>
    <t>E/614/AUT/2007</t>
  </si>
  <si>
    <t>Mabe México, S. de R. L. de C. V.</t>
  </si>
  <si>
    <t>Planta Plásticos</t>
  </si>
  <si>
    <t>E/615/AUT/2007</t>
  </si>
  <si>
    <t>Planta Troquelados</t>
  </si>
  <si>
    <t>E/616/AUT/2007</t>
  </si>
  <si>
    <t>Ingenio Nuevo San Francisco, S. A. de C. V.</t>
  </si>
  <si>
    <t>E/619/AUT/2007</t>
  </si>
  <si>
    <t>Fuerza y Energía de Norte Durango, S. A. de C. V.</t>
  </si>
  <si>
    <t>E/625/PIE/2007</t>
  </si>
  <si>
    <t>Generadora Pondercel, S. A. de C. V.</t>
  </si>
  <si>
    <t>E/626/AUT/2007</t>
  </si>
  <si>
    <t>Carbón, Combustóleo y Gas Natural</t>
  </si>
  <si>
    <t>Saint Gobain Vetrotex América, S. A. de C. V.</t>
  </si>
  <si>
    <t>E/628/AUT/2007</t>
  </si>
  <si>
    <t>Hidrorizaba II, S. A. de C. V.</t>
  </si>
  <si>
    <t>E/629/AUT/2007</t>
  </si>
  <si>
    <t>Planta Eléctrica Cárdenas</t>
  </si>
  <si>
    <t>E/638/COG/2007</t>
  </si>
  <si>
    <t>Gas Residual</t>
  </si>
  <si>
    <t>Terminal Marítima Dos Bocas</t>
  </si>
  <si>
    <t>E/639/COG/2007</t>
  </si>
  <si>
    <t>Refinería General Lázaro Cárdenas, Proyecto Reconfiguración</t>
  </si>
  <si>
    <t>E/640/COG/2007</t>
  </si>
  <si>
    <t>Refinería Ing. Antonio Dovalí Jaime</t>
  </si>
  <si>
    <t>E/641/COG/2007</t>
  </si>
  <si>
    <t>Tesoros Inmobiliarios, S. A. de C. V.</t>
  </si>
  <si>
    <t>E/643/AUT/2007</t>
  </si>
  <si>
    <t>Centro de Proceso Ku-S</t>
  </si>
  <si>
    <t>E/650/AUT/2007</t>
  </si>
  <si>
    <t>Planta Latincasa</t>
  </si>
  <si>
    <t>E/651/AUT/2007</t>
  </si>
  <si>
    <t>Grupo Telvista, S. A. de C. V.</t>
  </si>
  <si>
    <t>E/652/AUT/2007</t>
  </si>
  <si>
    <t xml:space="preserve">Hierro Sonora, S. A. </t>
  </si>
  <si>
    <t>E/654/AUT/2007</t>
  </si>
  <si>
    <t>E/655/AUT/2007</t>
  </si>
  <si>
    <t>Hidrorizaba, S. A. de C. V.</t>
  </si>
  <si>
    <t>E/656/AUT/2007</t>
  </si>
  <si>
    <t>E/657/AUT/2007</t>
  </si>
  <si>
    <t>Refinería Miguel Hidalgo</t>
  </si>
  <si>
    <t>E/662/COG/2007</t>
  </si>
  <si>
    <t>Centro de Proceso Ku-M</t>
  </si>
  <si>
    <t>E/664/AUT/2007</t>
  </si>
  <si>
    <t xml:space="preserve">Azinsa Aluminio, S. A. de C. V. </t>
  </si>
  <si>
    <t>E/666/AUT/2007</t>
  </si>
  <si>
    <t>Planta Apm</t>
  </si>
  <si>
    <t>E/667/AUT/2007</t>
  </si>
  <si>
    <t>Plásticos Irisagua, S. A. de C. V.</t>
  </si>
  <si>
    <t>E/669/AUT/2007</t>
  </si>
  <si>
    <t>Plastibolsa, S. A. de C. V.</t>
  </si>
  <si>
    <t>E/674/AUT/2007</t>
  </si>
  <si>
    <t>Minas Santa María de Moris, S. A. de C. V.</t>
  </si>
  <si>
    <t>E/675/AUT/2007</t>
  </si>
  <si>
    <t>Mabe Sanyo Compressors, S. A. de C. V.</t>
  </si>
  <si>
    <t>E/676/AUT/2007</t>
  </si>
  <si>
    <t>Metalúrgica Met-Mex Peñoles, S. A. de C. V.</t>
  </si>
  <si>
    <t>E/681/COG/2007</t>
  </si>
  <si>
    <t>Parque de Tecnología Electrónica, S. A. de C. V.</t>
  </si>
  <si>
    <t>E/683/AUT/2007</t>
  </si>
  <si>
    <t>Dafmex, S. de R. L. de C. V.</t>
  </si>
  <si>
    <t>E/684/AUT/2007</t>
  </si>
  <si>
    <t>Eoliatec del Pacífico, S. A. P. I. de C. V.</t>
  </si>
  <si>
    <t>E/685/AUT/2007</t>
  </si>
  <si>
    <t>Planta Bimbo de Baja California</t>
  </si>
  <si>
    <t>E/686/AUT/2007</t>
  </si>
  <si>
    <t>Alambres Procesados Industriales, S. A. de C. V.</t>
  </si>
  <si>
    <t>Planta Belisario Domínguez 57</t>
  </si>
  <si>
    <t>E/687/AUT/2007</t>
  </si>
  <si>
    <t>Yoggo de México, S. A. de C. V.</t>
  </si>
  <si>
    <t>E/691/AUT/2007</t>
  </si>
  <si>
    <t>Tecnología en Nitrógeno, S. de R. L. de C. V.</t>
  </si>
  <si>
    <t>E/697/AUT/2007</t>
  </si>
  <si>
    <t>Minas de la Alta Pimería, S. A. de C. V.</t>
  </si>
  <si>
    <t>E/702/AUT/2007</t>
  </si>
  <si>
    <t>Sánchez y Martín, S. A. de C. V.</t>
  </si>
  <si>
    <t>E/704/AUT/2007</t>
  </si>
  <si>
    <t>Municipio de Saltillo, Estado de Coahuila</t>
  </si>
  <si>
    <t>E/707/IMP/2007</t>
  </si>
  <si>
    <t>México Carbon Manufacturing, S. A. de C. V.</t>
  </si>
  <si>
    <t>E/708/AUT/2007</t>
  </si>
  <si>
    <t>Planta Marinela de Baja California</t>
  </si>
  <si>
    <t>E/720/AUT/2007</t>
  </si>
  <si>
    <t>Plataforma Eco-1</t>
  </si>
  <si>
    <t>E/722/AUT/2007</t>
  </si>
  <si>
    <t>Productos Farmacéuticos, S. A. de C. V.</t>
  </si>
  <si>
    <t>Planta Aguascalientes</t>
  </si>
  <si>
    <t>E/724/AUT/2007</t>
  </si>
  <si>
    <t>Aguascalientes</t>
  </si>
  <si>
    <t>Centro de Proceso Akal-G</t>
  </si>
  <si>
    <t>E/736/AUT/2008</t>
  </si>
  <si>
    <t>Novatec Pagani, S. A. de C. V.</t>
  </si>
  <si>
    <t>E/737/AUT/2008</t>
  </si>
  <si>
    <t>Plataforma Akal-C Inyección</t>
  </si>
  <si>
    <t>E/745/AUT/2008</t>
  </si>
  <si>
    <t>Vidrio Formas, S. A. de C. V.</t>
  </si>
  <si>
    <t>E/746/AUT/2008</t>
  </si>
  <si>
    <t>Operaciones Turísticas Integrales de México, S. A. de C. V.</t>
  </si>
  <si>
    <t>E/754/AUT/2008</t>
  </si>
  <si>
    <t>Sasa del Pacífico, S. A. de C. V.</t>
  </si>
  <si>
    <t>E/756/AUT/2008</t>
  </si>
  <si>
    <t>Hidroeléctrica de Tacotán, S. A. de C. V.</t>
  </si>
  <si>
    <t>E/757/PP/2008</t>
  </si>
  <si>
    <t>Hidroeléctrica Trigomil, S. A. de C. V.</t>
  </si>
  <si>
    <t>E/758/PP/2008</t>
  </si>
  <si>
    <t>E/760/AUT/2008</t>
  </si>
  <si>
    <t>Bio Pappel Packaging, S. A. de C. V.</t>
  </si>
  <si>
    <t>Planta de Papel Tizayuca</t>
  </si>
  <si>
    <t>E/761/AUT/2008</t>
  </si>
  <si>
    <t>Geusa de Occidente, S. A. de C. V.</t>
  </si>
  <si>
    <t>E/762/AUT/2008</t>
  </si>
  <si>
    <t>Leiser, S. de R. L. de C. V.</t>
  </si>
  <si>
    <t>Planta San Luis Potosí</t>
  </si>
  <si>
    <t>E/772/AUT/2008</t>
  </si>
  <si>
    <t>Alfa Corporativo, S. A. de C. V.</t>
  </si>
  <si>
    <t>E/776/AUT/2008</t>
  </si>
  <si>
    <t>Ganadería Integral Vizur, S. A. de C. V.</t>
  </si>
  <si>
    <t>E/777/AUT/2008</t>
  </si>
  <si>
    <t>Agr. y Gan.</t>
  </si>
  <si>
    <t>Sucursal Guadalajara</t>
  </si>
  <si>
    <t>E/779/AUT/2008</t>
  </si>
  <si>
    <t>Planta Saltillo</t>
  </si>
  <si>
    <t>E/781/AUT/2008</t>
  </si>
  <si>
    <t>Servicios de Operaciones Hoteleras, S. A. de C. V.</t>
  </si>
  <si>
    <t>Central Cancún</t>
  </si>
  <si>
    <t>E/782/AUT/2008</t>
  </si>
  <si>
    <t>Avomex Internacional, S. A. de C. V.</t>
  </si>
  <si>
    <t>E/783/AUT/2008</t>
  </si>
  <si>
    <t>Tecnologías para el Cuidado Ambiental, S. A. de C. V.</t>
  </si>
  <si>
    <t>E/784/AUT/2008</t>
  </si>
  <si>
    <t>Primero Empresa Minera, S. A. de C. V.</t>
  </si>
  <si>
    <t>E/785/AUT/2008</t>
  </si>
  <si>
    <t>Agua y Diesel</t>
  </si>
  <si>
    <t>Turbina Hidráulica y Combustión Interna</t>
  </si>
  <si>
    <t>Bepensa Bebidas, S. A. de C. V.</t>
  </si>
  <si>
    <t>E/786/AUT/2008</t>
  </si>
  <si>
    <t>Embotelladora del Caribe, S. A. de C. V.</t>
  </si>
  <si>
    <t>E/787/AUT/2008</t>
  </si>
  <si>
    <t>Mega Empack, S. A. de C. V.</t>
  </si>
  <si>
    <t>Planta II</t>
  </si>
  <si>
    <t>E/788/AUT/2008</t>
  </si>
  <si>
    <t>Secretaria de Seguridad Pública, a través del Órgano Administrativo Desconcentrado Prevención y Readaptación Social</t>
  </si>
  <si>
    <t>Planta Colonia Penal Federal</t>
  </si>
  <si>
    <t>E/792/AUT/2008</t>
  </si>
  <si>
    <t>Gobierno</t>
  </si>
  <si>
    <t>Municipio de Monclova, Estado de Coahuila</t>
  </si>
  <si>
    <t>E/794/IMP/2008</t>
  </si>
  <si>
    <t>Grupo Gamesa, S. de R. L. de C. V.</t>
  </si>
  <si>
    <t>Planta Celaya</t>
  </si>
  <si>
    <t>E/795/AUT/2008</t>
  </si>
  <si>
    <t>Turbina de Gas, Turbina Vapor y Combustión Interna</t>
  </si>
  <si>
    <t>Abbott Laboratories de México, S. A. de C. V.</t>
  </si>
  <si>
    <t>E/796/AUT/2008</t>
  </si>
  <si>
    <t>E/799/AUT/2008</t>
  </si>
  <si>
    <t>Nemak, S. A.</t>
  </si>
  <si>
    <t>E/800/AUT/2008</t>
  </si>
  <si>
    <t>Continental Automotive Mexicana, S. A. de C. V.</t>
  </si>
  <si>
    <t>E/801/AUT/2008</t>
  </si>
  <si>
    <t>Eólica Santa Catarina, S. de R. L. de C. V.</t>
  </si>
  <si>
    <t>E/802/AUT/2008</t>
  </si>
  <si>
    <t>La Torre del Vigía, A. R.</t>
  </si>
  <si>
    <t>E/803/AUT/2008</t>
  </si>
  <si>
    <t>Schering Plough, S. A. de C. V.</t>
  </si>
  <si>
    <t>E/805/AUT/2008</t>
  </si>
  <si>
    <t>Fuerza y Energía Bii Hioxo, S. A. de C. V.</t>
  </si>
  <si>
    <t>E/806/AUT/2008</t>
  </si>
  <si>
    <t>Industrial Papelera Mexicana, S. A. de C. V.</t>
  </si>
  <si>
    <t>Planta Uruapan</t>
  </si>
  <si>
    <t>E/807/AUT/2008</t>
  </si>
  <si>
    <t>Energía EP, S. de R. L. de C. V.</t>
  </si>
  <si>
    <t>E/808/AUT/2009</t>
  </si>
  <si>
    <t>L-N Safety Glass, S. A. de C. V.</t>
  </si>
  <si>
    <t>E/810/IMP/2009</t>
  </si>
  <si>
    <t>Complejo Procesador de Gas Nuevo Pemex</t>
  </si>
  <si>
    <t>E/811/COG/2009</t>
  </si>
  <si>
    <t>Coeur Mexicana, S. A. de C. V.</t>
  </si>
  <si>
    <t>E/812/AUT/2009</t>
  </si>
  <si>
    <t>Hotel Gran Caribe Real, S. de R. L. de C. V.</t>
  </si>
  <si>
    <t>E/813/AUT/2009</t>
  </si>
  <si>
    <t>Compañía Minera Dolores, S. A. de C. V.</t>
  </si>
  <si>
    <t>Área de Procesos</t>
  </si>
  <si>
    <t>E/815/AUT/2009</t>
  </si>
  <si>
    <t>Área de Campamento</t>
  </si>
  <si>
    <t>E/816/AUT/2009</t>
  </si>
  <si>
    <t>Agnico Eagle México, S. A. de C. V.</t>
  </si>
  <si>
    <t>E/818/AUT/2009</t>
  </si>
  <si>
    <t>Royal Porto, S. de R. L. de C. V.</t>
  </si>
  <si>
    <t>E/819/AUT/2009</t>
  </si>
  <si>
    <t>Gas L.P.</t>
  </si>
  <si>
    <t>Honeywell Aerospace de México, S. A. de C. V.</t>
  </si>
  <si>
    <t>E/820/AUT/2009</t>
  </si>
  <si>
    <t>Bioeléctrica de Occidente, S. A. de C. V.</t>
  </si>
  <si>
    <t>E/822/COG/2009</t>
  </si>
  <si>
    <t>Desarrollos Eólicos Mexicanos de Oaxaca 1, S. A. P. I. de C. V.</t>
  </si>
  <si>
    <t>E/823/AUT/2009</t>
  </si>
  <si>
    <t>Energía Láctea, S. A. de C. V.</t>
  </si>
  <si>
    <t>E/824/AUT/2009</t>
  </si>
  <si>
    <t>Transformadora de Energía Eléctrica de Juárez, S. A. de C. V.</t>
  </si>
  <si>
    <t>E/825/AUT/2009</t>
  </si>
  <si>
    <t>E/827/AUT/2009</t>
  </si>
  <si>
    <t>Energías Ambientales de Oaxaca, S. A. de C. V.</t>
  </si>
  <si>
    <t>E/828/PIE/2009</t>
  </si>
  <si>
    <t>Energías Renovables Venta III, S. A. de C. V.</t>
  </si>
  <si>
    <t>E/829/PIE/2009</t>
  </si>
  <si>
    <t>Energía San Pedro, S. C. de R. L. de C. V</t>
  </si>
  <si>
    <t>E/830/COG/2009</t>
  </si>
  <si>
    <t>Productos Urólogos de México, S. A. de C. V.</t>
  </si>
  <si>
    <t>E/831/AUT/2009</t>
  </si>
  <si>
    <t>Municipio de Mexicali</t>
  </si>
  <si>
    <t>E/832/AUT/2009</t>
  </si>
  <si>
    <t>Electricidad de Oriente, S. de R. L. de C. V.</t>
  </si>
  <si>
    <t>E/833/AUT/2009</t>
  </si>
  <si>
    <t>Rafypak, S. A. de C. V.</t>
  </si>
  <si>
    <t>E/834/AUT/2009</t>
  </si>
  <si>
    <t>The Royal Cancún, S. de R. L. de C. V.</t>
  </si>
  <si>
    <t>E/835/AUT/2009</t>
  </si>
  <si>
    <t>Hidroatlixco, S. A. P. I. de C. V.</t>
  </si>
  <si>
    <t>E/838/AUT/2009</t>
  </si>
  <si>
    <t>Destiladora del Papaloapan, S. A. de C. V.</t>
  </si>
  <si>
    <t>E/839/COG/2010</t>
  </si>
  <si>
    <t>Planta Coatepec</t>
  </si>
  <si>
    <t>E/840/AUT/2010</t>
  </si>
  <si>
    <t>Don David Gold México, S. A. de C. V.</t>
  </si>
  <si>
    <t>E/842/AUT/2010</t>
  </si>
  <si>
    <t>Compañía de Electricidad de Coahuila, S. A. de C. V.</t>
  </si>
  <si>
    <t>E/843/AUT/2010</t>
  </si>
  <si>
    <t>Carbón y Diesel</t>
  </si>
  <si>
    <t>Lecho Fluidizado y Combustión Interna</t>
  </si>
  <si>
    <t>Planta Tlajomulco</t>
  </si>
  <si>
    <t>E/844/AUT/2010</t>
  </si>
  <si>
    <t>Empacadora Celaya, S. A. de C. V.</t>
  </si>
  <si>
    <t>E/845/AUT/2010</t>
  </si>
  <si>
    <t>Planta Cuautla</t>
  </si>
  <si>
    <t>E/846/AUT/2010</t>
  </si>
  <si>
    <t>Sociedad Autoabastecedora de Energía Verde de Aguascalientes, S. de R. L. de C. V.</t>
  </si>
  <si>
    <t>E/847/AUT/2010</t>
  </si>
  <si>
    <t>Posco México, S. A. de C. V.</t>
  </si>
  <si>
    <t>E/848/AUT/2010</t>
  </si>
  <si>
    <t>Compañía Eléctrica Carolina, S. A. de C. V.</t>
  </si>
  <si>
    <t>E/849/AUT/2010</t>
  </si>
  <si>
    <t>CE Oaxaca Dos, S. de R. L. de C. V.</t>
  </si>
  <si>
    <t>E/850/PIE/2010</t>
  </si>
  <si>
    <t>CE Oaxaca Cuatro, S. de R. L. de C. V.</t>
  </si>
  <si>
    <t>E/851/PIE/2010</t>
  </si>
  <si>
    <t>CE Oaxaca Tres, S. de R. L. de C. V.</t>
  </si>
  <si>
    <t>E/852/PIE/2010</t>
  </si>
  <si>
    <t>Electricidad del Golfo, S. de R. L. de C. V.</t>
  </si>
  <si>
    <t>E/853/AUT/2010</t>
  </si>
  <si>
    <t>Atlatec, S. A. de C. V.</t>
  </si>
  <si>
    <t>E/854/COG/2010</t>
  </si>
  <si>
    <t>Compañía Cervecera de Coahuila, S. de R. L. de C. V.</t>
  </si>
  <si>
    <t>E/855/COG/2010</t>
  </si>
  <si>
    <t>Covalence Specialty Materials México, S. de R. L. de C. V.</t>
  </si>
  <si>
    <t>E/856/AUT/2010</t>
  </si>
  <si>
    <t>Ingenio El Mante, S. A. de C. V.</t>
  </si>
  <si>
    <t>E/858/AUT/2010</t>
  </si>
  <si>
    <t>Auma, S. A. de C. V.</t>
  </si>
  <si>
    <t>E/860/AUT/2010</t>
  </si>
  <si>
    <t>Compañía Eólica de Tamaulipas, S. A. de C. V.</t>
  </si>
  <si>
    <t>E/863/AUT/2010</t>
  </si>
  <si>
    <t>Rivera Mayan, S. A. de C. V.</t>
  </si>
  <si>
    <t>E/865/AUT/2010</t>
  </si>
  <si>
    <t>Planta Santa Cruz</t>
  </si>
  <si>
    <t>E/866/AUT/2010</t>
  </si>
  <si>
    <t>Nusantara de México, S. A. de C. V.</t>
  </si>
  <si>
    <t>Mina Santa Elena</t>
  </si>
  <si>
    <t>E/867/AUT/2010</t>
  </si>
  <si>
    <t>Desarrollos Mineros San Luis, S. A. de C. V.</t>
  </si>
  <si>
    <t>E/869/AUT/2010</t>
  </si>
  <si>
    <t>Compañía Azucarera del Río Guayalejo, S. A. de C. V.</t>
  </si>
  <si>
    <t>E/870/AUT/2010</t>
  </si>
  <si>
    <t>Tala Electric, S. A. de C. V.</t>
  </si>
  <si>
    <t>E/871/COG/2010</t>
  </si>
  <si>
    <t>KST Electric Power Company, S. A. de C. V.</t>
  </si>
  <si>
    <t>E/872/PIE/2010</t>
  </si>
  <si>
    <t>MPG Rumorosa, S. A. P. I. de C. V.</t>
  </si>
  <si>
    <t>E/873/AUT/2010</t>
  </si>
  <si>
    <t>Mayakobá Thai, S. A. de C. V.</t>
  </si>
  <si>
    <t>E/874/AUT/2010</t>
  </si>
  <si>
    <t>Polioles, S. A. de C. V.</t>
  </si>
  <si>
    <t>E/875/COG/2010</t>
  </si>
  <si>
    <t>Proteína Animal, S. A. de C. V.</t>
  </si>
  <si>
    <t>E/876/AUT/2011</t>
  </si>
  <si>
    <t>Monclova Pirineos Gas, S. A. de C. V.</t>
  </si>
  <si>
    <t>E/877/AUT/2011</t>
  </si>
  <si>
    <t>Autoabastecimiento Renovable, S. A. de C. V.</t>
  </si>
  <si>
    <t>E/878/AUT/2011</t>
  </si>
  <si>
    <t>Sol</t>
  </si>
  <si>
    <t>Fotovoltaico</t>
  </si>
  <si>
    <t>Basf Mexicana, S. A. de C. V.</t>
  </si>
  <si>
    <t>E/879/AUT/2011</t>
  </si>
  <si>
    <t>Pollo de Querétaro, S. A. de C. V.</t>
  </si>
  <si>
    <t>E/881/AUT/2011</t>
  </si>
  <si>
    <t>Bio Pappel, S. A. B. de C. V.</t>
  </si>
  <si>
    <t>E/882/COG/2011</t>
  </si>
  <si>
    <t>Plataforma Habitacional Litoral Tabasco Ha-Lt-01</t>
  </si>
  <si>
    <t>E/883/AUT/2011</t>
  </si>
  <si>
    <t>Proyecto Mascota</t>
  </si>
  <si>
    <t>E/884/AUT/2011</t>
  </si>
  <si>
    <t>Planta el Ahogado</t>
  </si>
  <si>
    <t>E/885/COG/2011</t>
  </si>
  <si>
    <t>Ecosys III, S. A. de C. V.</t>
  </si>
  <si>
    <t>E/887/AUT/2011</t>
  </si>
  <si>
    <t>E/889/AUT/2011</t>
  </si>
  <si>
    <t>Minera y Metalúrgica del Boleo, S. A. P. I. de C. V.</t>
  </si>
  <si>
    <t>E/890/AUT/2011</t>
  </si>
  <si>
    <t>Minera Real de Ángeles, S. A. de C. V.</t>
  </si>
  <si>
    <t>Unidad El Concheño</t>
  </si>
  <si>
    <t>E/892/AUT/2011</t>
  </si>
  <si>
    <t>Grupo Soluciones en Energías Renovables Soe de México, S. A. de C. V.</t>
  </si>
  <si>
    <t>E/893/AUT/2011</t>
  </si>
  <si>
    <t>Dominica Energía Limpia, S. de R. L. de C. V.</t>
  </si>
  <si>
    <t>E/894/AUT/2011</t>
  </si>
  <si>
    <t>Plataforma de Generación Eléctrica, Pg-Zaap-C</t>
  </si>
  <si>
    <t>E/895/AUT/2011</t>
  </si>
  <si>
    <t>Diesel y Gas Residual</t>
  </si>
  <si>
    <t>Sigma Alimentos Centro, S. A. de C. V.</t>
  </si>
  <si>
    <t>Planta Atitalaquia</t>
  </si>
  <si>
    <t>E/896/COG/2011</t>
  </si>
  <si>
    <t>Energía del Agua de Baja California, S. A. de C. V.; Comisión Estatal del Agua de Baja California y Comisión Estatal de Servicios Públicos de Tijuana</t>
  </si>
  <si>
    <t>E/897/AUT/2011</t>
  </si>
  <si>
    <t>Comercializadora Capo, S. A. de C. V.</t>
  </si>
  <si>
    <t>E/898/PP/2011</t>
  </si>
  <si>
    <t>Sony Nuevo Laredo, S. A. de C. V.</t>
  </si>
  <si>
    <t>E/899/AUT/2011</t>
  </si>
  <si>
    <t>Planta Atenquique</t>
  </si>
  <si>
    <t>E/900/COG/2011</t>
  </si>
  <si>
    <t>Licor Negro y Combustóleo</t>
  </si>
  <si>
    <t>Complejo Procesador de Gas Burgos</t>
  </si>
  <si>
    <t>E/901/COG/2011</t>
  </si>
  <si>
    <t>Energía San Luis de la Paz, S. A. de C. V.</t>
  </si>
  <si>
    <t>E/902/AUT/2011</t>
  </si>
  <si>
    <t>Fuerza Viento Papaloapan, S. A. P. I. de C. V.</t>
  </si>
  <si>
    <t>E/903/AUT/2011</t>
  </si>
  <si>
    <t>Sucursal Interlomas</t>
  </si>
  <si>
    <t>E/904/AUT/2011</t>
  </si>
  <si>
    <t>Ferrocarriles Suburbanos, S. A. de C. V.</t>
  </si>
  <si>
    <t>E/905/AUT/2011</t>
  </si>
  <si>
    <t>Energía Cinética</t>
  </si>
  <si>
    <t>Frenos Regenerativos</t>
  </si>
  <si>
    <t>Harinera La Espiga, S. A. de C. V.</t>
  </si>
  <si>
    <t>E/906/AUT/2011</t>
  </si>
  <si>
    <t>Stipa Nayaa, S. A. de C. V.</t>
  </si>
  <si>
    <t>E/907/AUT/2011</t>
  </si>
  <si>
    <t>Jacktar, S. A. de C. V.</t>
  </si>
  <si>
    <t>E/908/AUT/2011</t>
  </si>
  <si>
    <t>Vidrio y Cristal del Noroeste, S. A. de C. V.</t>
  </si>
  <si>
    <t>E/909/IMP/2011</t>
  </si>
  <si>
    <t>E/910/COG/2011</t>
  </si>
  <si>
    <t>México Generadora de Energía, S. de R. L.</t>
  </si>
  <si>
    <t>E/911/AUT/2011</t>
  </si>
  <si>
    <t>Ventika, S. A. de C. V.</t>
  </si>
  <si>
    <t>E/912/AUT/2011</t>
  </si>
  <si>
    <t>Alcoholera de Zapopan, S. A. de C. V.</t>
  </si>
  <si>
    <t>E/913/COG/2012</t>
  </si>
  <si>
    <t>Tlalnepantla Cogeneración, S. A. P. I. de C. V.</t>
  </si>
  <si>
    <t>E/914/COG/2012</t>
  </si>
  <si>
    <t>Interiores Aéreos, S. A. de C. V.</t>
  </si>
  <si>
    <t>E/916/IMP/2012</t>
  </si>
  <si>
    <t>Skyworks Solutions de México, S. de R. L. de C. V.</t>
  </si>
  <si>
    <t>E/917/IMP/2012</t>
  </si>
  <si>
    <t>Huixtla Energía, S. A. de C. V.</t>
  </si>
  <si>
    <t>E/918/COG/2012</t>
  </si>
  <si>
    <t>E/919/IMP/2012</t>
  </si>
  <si>
    <t>Eólica de Arriaga, S. A. P. I. de C. V.</t>
  </si>
  <si>
    <t>E/920/AUT/2012</t>
  </si>
  <si>
    <t>Sistemas Médicos Alaris, S. A. de C. V.</t>
  </si>
  <si>
    <t>E/923/IMP/2012</t>
  </si>
  <si>
    <t>Asociación de Colonos del Fraccionamiento Valle Real, A. C.</t>
  </si>
  <si>
    <t>E/925/COG/2012</t>
  </si>
  <si>
    <t>Energía MK KF, S. A. de C. V.</t>
  </si>
  <si>
    <t>E/926/COG/2012</t>
  </si>
  <si>
    <t>Cerámica San Lorenzo de México, S. A. de C. V.</t>
  </si>
  <si>
    <t>E/927/IMP/2012</t>
  </si>
  <si>
    <t>Spectrum Brands HHI México, S. de R. L. de C. V.</t>
  </si>
  <si>
    <t>E/928/IMP/2012</t>
  </si>
  <si>
    <t>Gobierno del Estado de Michoacán de Ocampo</t>
  </si>
  <si>
    <t>E/929/AUT/2012</t>
  </si>
  <si>
    <t>Ecopur, S. A. de C. V.</t>
  </si>
  <si>
    <t>E/930/AUT/2012</t>
  </si>
  <si>
    <t>Fábrica de Papel San Francisco, S. A. de C. V.</t>
  </si>
  <si>
    <t>E/931/IMP/2012</t>
  </si>
  <si>
    <t>Energía Sierra Juárez, S. de R. L. de C. V.</t>
  </si>
  <si>
    <t>E/932/EXP/2012</t>
  </si>
  <si>
    <t>E/933/IMP/2012</t>
  </si>
  <si>
    <t>Ventika II, S. A. de C. V.</t>
  </si>
  <si>
    <t>E/936/AUT/2012</t>
  </si>
  <si>
    <t>Hidrochiapas, S. de R. L. de C. V.</t>
  </si>
  <si>
    <t>E/937/AUT/2012</t>
  </si>
  <si>
    <t>Servicios Comerciales de Energía, S. A. de C. V.</t>
  </si>
  <si>
    <t>E/938/PP/2012</t>
  </si>
  <si>
    <t>Desarrollos Eólicos Mexicanos de Oaxaca 2, S. A. P. I. de C. V.</t>
  </si>
  <si>
    <t>Parque Eólico Piedra Larga Fase 2</t>
  </si>
  <si>
    <t>E/939/AUT/2012</t>
  </si>
  <si>
    <t>Complejo Procesador de Gas Poza Rica</t>
  </si>
  <si>
    <t>E/940/COG/2012</t>
  </si>
  <si>
    <t>E/942/AUT/2012</t>
  </si>
  <si>
    <t>Avery Products, S. de R. L. de C. V.</t>
  </si>
  <si>
    <t>E/943/IMP/2012</t>
  </si>
  <si>
    <t>Especialidades Médicas Kenmex, S. A. de C. V.</t>
  </si>
  <si>
    <t>E/944/IMP/2012</t>
  </si>
  <si>
    <t>Compañía Eoloeléctrica de Ciudad Victoria, S. A. de C. V.</t>
  </si>
  <si>
    <t>E/945/AUT/2012</t>
  </si>
  <si>
    <t>Por iniciar obras</t>
  </si>
  <si>
    <t>E/947/AUT/2012</t>
  </si>
  <si>
    <t>E/948/AUT/2012</t>
  </si>
  <si>
    <t>Constanza Energética, S. A. de C. V.</t>
  </si>
  <si>
    <t>E/949/AUT/2012</t>
  </si>
  <si>
    <t>Isolbaja, S. A. de C. V.</t>
  </si>
  <si>
    <t>E/950/PP/2012</t>
  </si>
  <si>
    <t>CE G. Sanborns, S. A. de C. V.</t>
  </si>
  <si>
    <t>E/951/COG/2012</t>
  </si>
  <si>
    <t>SEGH Sonora Energy Group de Hermosillo, S. A. de C. V.</t>
  </si>
  <si>
    <t>E/952/PP/2012</t>
  </si>
  <si>
    <t>Eólica Zopiloapan, S. A. P. I. de C. V.</t>
  </si>
  <si>
    <t>E/953/AUT/2012</t>
  </si>
  <si>
    <t>Coppel, S. A. de C. V.</t>
  </si>
  <si>
    <t>E/954/AUT/2012</t>
  </si>
  <si>
    <t>Energy Resources México, S. A. de C. V.</t>
  </si>
  <si>
    <t>E/955/PP/2012</t>
  </si>
  <si>
    <t>Grupo Romamills, S. A. de C. V.</t>
  </si>
  <si>
    <t>E/956/AUT/2012</t>
  </si>
  <si>
    <t>Compañía Agroeléctrica de Yucatán, S. de R. L. de C. V.</t>
  </si>
  <si>
    <t>E/957/PP/2012</t>
  </si>
  <si>
    <t>Residuos Orgánicos</t>
  </si>
  <si>
    <t>Lorean Energy Group, S. A. P. I. de C. V.</t>
  </si>
  <si>
    <t>E/958/AUT/2012</t>
  </si>
  <si>
    <t>Energía Renovable de Cuautla, S. A. de C. V.</t>
  </si>
  <si>
    <t>E/959/COG/2012</t>
  </si>
  <si>
    <t>Laproba El Águila, S. A. de C. V.</t>
  </si>
  <si>
    <t>E/960/AUT/2012</t>
  </si>
  <si>
    <t>E/961/PP/2012</t>
  </si>
  <si>
    <t>TMQ Generación Energía Renovable, S. A. P. I. de C. V.</t>
  </si>
  <si>
    <t>E/962/AUT/2012</t>
  </si>
  <si>
    <t>Láminas Acanaladas Infinita, S. A. de C. V.</t>
  </si>
  <si>
    <t>E/964/COG/2012</t>
  </si>
  <si>
    <t>Organismo Operador Municipal de Agua Potable, Alcantarillado y Saneamiento de Nogales, Sonora</t>
  </si>
  <si>
    <t>Oomapas Nogales</t>
  </si>
  <si>
    <t>E/965/AUT/2012</t>
  </si>
  <si>
    <t>E/966/IMP/2012</t>
  </si>
  <si>
    <t>Ferrofuel, S. A. de C. V.</t>
  </si>
  <si>
    <t>E/967/PP/2012</t>
  </si>
  <si>
    <t>Compañía Eólica San Andres, S. A. de C. V.</t>
  </si>
  <si>
    <t>E/968/AUT/2012</t>
  </si>
  <si>
    <t>Compañía Eólica Vicente Guerrero, S. A. de C. V.</t>
  </si>
  <si>
    <t>Central Praxedis</t>
  </si>
  <si>
    <t>E/969/AUT/2012</t>
  </si>
  <si>
    <t>Central Vicente Guerrero</t>
  </si>
  <si>
    <t>E/970/AUT/2012</t>
  </si>
  <si>
    <t>Compañía Eólica La Mesa, S. A. de C. V.</t>
  </si>
  <si>
    <t>E/971/AUT/2012</t>
  </si>
  <si>
    <t>Generadores Eólicos de México, S. A. de C. V.</t>
  </si>
  <si>
    <t>E/972/AUT/2012</t>
  </si>
  <si>
    <t>Enercity Alfa, S. A. de C. V.</t>
  </si>
  <si>
    <t>E/973/AUT/2012</t>
  </si>
  <si>
    <t>Bio Pappel Printing, S. A. de C. V.</t>
  </si>
  <si>
    <t>E/974/COG/2013</t>
  </si>
  <si>
    <t>Empacadora San Marcos, S. A. de C. V.</t>
  </si>
  <si>
    <t>E/975/AUT/2013</t>
  </si>
  <si>
    <t>Grimann, S. A. de C. V.</t>
  </si>
  <si>
    <t>Planta Fase 2</t>
  </si>
  <si>
    <t>E/976/AUT/2013</t>
  </si>
  <si>
    <t>Energía Sonora PPE, S. C.</t>
  </si>
  <si>
    <t>E/977/PP/2013</t>
  </si>
  <si>
    <t>Grupotec Energy de México, S. de R. L. de C. V.</t>
  </si>
  <si>
    <t>E/978/PP/2013</t>
  </si>
  <si>
    <t>Eólica Los Altos, S. A. P. I. de C. V.</t>
  </si>
  <si>
    <t>Central Ojuelos</t>
  </si>
  <si>
    <t>E/979/AUT/2013</t>
  </si>
  <si>
    <t>Eoloeléctrica y Fotovoltaica</t>
  </si>
  <si>
    <t>Planta Fase 1</t>
  </si>
  <si>
    <t>E/980/AUT/2013</t>
  </si>
  <si>
    <t>Wind Power de México, S. A. de C. V.</t>
  </si>
  <si>
    <t>E/981/EXP/2013</t>
  </si>
  <si>
    <t>Energías Renovables La Mata, S. A. P. I. de C. V.</t>
  </si>
  <si>
    <t>E/983/PIE/2013</t>
  </si>
  <si>
    <t>Tai Durango Uno, S. A. P. I. de C. V.</t>
  </si>
  <si>
    <t>E/984/PP/2013</t>
  </si>
  <si>
    <t>Cargas Ubicadas en el Municipio de Mexicali, Baja California</t>
  </si>
  <si>
    <t>E/985/IMP/2013</t>
  </si>
  <si>
    <t>Empaques Modernos San Pablo, S. A. de C. V.</t>
  </si>
  <si>
    <t>E/986/COG/2013</t>
  </si>
  <si>
    <t>Sky EPS Supply, S. A. de C. V.</t>
  </si>
  <si>
    <t>E/987/COG/2013</t>
  </si>
  <si>
    <t>Generadora Solar Apaseo, S. A. P. I. de C. V.</t>
  </si>
  <si>
    <t>E/988/AUT/2013</t>
  </si>
  <si>
    <t>Saferay Solar, S. A. P. I. de C. V.</t>
  </si>
  <si>
    <t>Planta La Pasión</t>
  </si>
  <si>
    <t>E/989/PP/2013</t>
  </si>
  <si>
    <t>Rho Solar, S. de R. L. de C. V.</t>
  </si>
  <si>
    <t>E/990/PP/2013</t>
  </si>
  <si>
    <t>Ener-G, S. A. de C. V.</t>
  </si>
  <si>
    <t>E/991/PP/2013</t>
  </si>
  <si>
    <t>Plamex, S. A. de C. V.</t>
  </si>
  <si>
    <t>E/992/AUT/2013</t>
  </si>
  <si>
    <t>Laboratorios Sophia, S. A. de C. V.</t>
  </si>
  <si>
    <t>E/993/AUT/2013</t>
  </si>
  <si>
    <t>Urrea Herramientas Profesionales, S. A. de C. V.</t>
  </si>
  <si>
    <t>E/994/AUT/2013</t>
  </si>
  <si>
    <t>Degremont, S. A. de C. V.</t>
  </si>
  <si>
    <t>E/995/AUT/2013</t>
  </si>
  <si>
    <t>Proteínas Naturales, S. A. de C. V.</t>
  </si>
  <si>
    <t>E/996/COG/2013</t>
  </si>
  <si>
    <t>Sucursal Villahermosa</t>
  </si>
  <si>
    <t>E/997/AUT/2013</t>
  </si>
  <si>
    <t>Energía y Proyectos Eólicos, S. A. P. I. de C. V.</t>
  </si>
  <si>
    <t>E/998/AUT/2013</t>
  </si>
  <si>
    <t>Aparse, S. A. de C. V.</t>
  </si>
  <si>
    <t>E/1000/PP/2013</t>
  </si>
  <si>
    <t>Sukarne Agroindustrial, S. A. de C. V.</t>
  </si>
  <si>
    <t>E/1001/IMP/2013</t>
  </si>
  <si>
    <t>Aguas Tratadas del Valle de México, S. A. de C. V.</t>
  </si>
  <si>
    <t>E/1002/COG/2013</t>
  </si>
  <si>
    <t>PE Ingenio, S. de R. L. de C. V.</t>
  </si>
  <si>
    <t>E/1003/AUT/2013</t>
  </si>
  <si>
    <t>Goplás, S. A. de C. V.</t>
  </si>
  <si>
    <t>E/1005/AUT/2013</t>
  </si>
  <si>
    <t>Mexxus Rg, S. de R. L. de C. V.</t>
  </si>
  <si>
    <t>E/1006/PP/2013</t>
  </si>
  <si>
    <t>Calor Geotérmico</t>
  </si>
  <si>
    <t>Geotérmica</t>
  </si>
  <si>
    <t>Cargas Tijuana</t>
  </si>
  <si>
    <t>E/1007/IMP/2013</t>
  </si>
  <si>
    <t>Productos Alimenticios La Moderna, S. A. de C. V.</t>
  </si>
  <si>
    <t>E/1008/COG/2013</t>
  </si>
  <si>
    <t>Energreen Energía PVI, S. A. de C. V.</t>
  </si>
  <si>
    <t>E/1009/PP/2013</t>
  </si>
  <si>
    <t>Homecare de México, S. A. de C. V.</t>
  </si>
  <si>
    <t>E/1010/COG/2013</t>
  </si>
  <si>
    <t>Genvallemex, S. A. P. I. de C. V.</t>
  </si>
  <si>
    <t>Central I</t>
  </si>
  <si>
    <t>E/1011/PP/2013</t>
  </si>
  <si>
    <t>Central II</t>
  </si>
  <si>
    <t>E/1012/PP/2013</t>
  </si>
  <si>
    <t>CSI en Saltillo, S. de R. L. de C. V.</t>
  </si>
  <si>
    <t>E/1014/COG/2013</t>
  </si>
  <si>
    <t>Eólica de Coahuila, S. de R. L. de C. V.</t>
  </si>
  <si>
    <t>E/1015/AUT/2013</t>
  </si>
  <si>
    <t>Sol de Altar, S. A. de C. V.</t>
  </si>
  <si>
    <t>E/1016/PP/2013</t>
  </si>
  <si>
    <t>Munisol, S. A. P. I.</t>
  </si>
  <si>
    <t>E/1017/AUT/2013</t>
  </si>
  <si>
    <t>Sol de Insurgentes, S. de R. L. de C. V.</t>
  </si>
  <si>
    <t>E/1018/PP/2013</t>
  </si>
  <si>
    <t>Baz Energy and Services, S. A. de C. V.</t>
  </si>
  <si>
    <t>Planta Santo Domingo</t>
  </si>
  <si>
    <t>E/1019/PP/2013</t>
  </si>
  <si>
    <t>Planta el Triunfo</t>
  </si>
  <si>
    <t>E/1020/PP/2013</t>
  </si>
  <si>
    <t>Hidroeléctrica Naranjal 2, S. A. P. I. de C. V.</t>
  </si>
  <si>
    <t>E/1021/AUT/2013</t>
  </si>
  <si>
    <t>Proyecto H1, S. de R. L. de C. V.</t>
  </si>
  <si>
    <t>E/1022/AUT/2013</t>
  </si>
  <si>
    <t>Proyecto H3, S. de R. L. de C. V.</t>
  </si>
  <si>
    <t>E/1023/AUT/2013</t>
  </si>
  <si>
    <t>Hidroeléctrica Naranjal 3, S. A. P. I. de C. V.</t>
  </si>
  <si>
    <t>E/1024/AUT/2013</t>
  </si>
  <si>
    <t>Geotérmica para el Desarrollo, S. A. P. I. de C. V.</t>
  </si>
  <si>
    <t>E/1025/AUT/2013</t>
  </si>
  <si>
    <t>Bluemex Power 6, S. A. de C. V.</t>
  </si>
  <si>
    <t>E/1026/PP/2013</t>
  </si>
  <si>
    <t>Industrias Ferroplásticas, S. A. de C. V.</t>
  </si>
  <si>
    <t>E/1027/COG/2013</t>
  </si>
  <si>
    <t>Eólica El Retiro, S. A. P. I. de C. V.</t>
  </si>
  <si>
    <t>E/1028/AUT/2013</t>
  </si>
  <si>
    <t>Eólica Tres Mesas, S. de R. L. de C. V.</t>
  </si>
  <si>
    <t>E/1029/AUT/2013</t>
  </si>
  <si>
    <t>Generadora Hidroeléctrica de Chiapas, S. A. de C. V.</t>
  </si>
  <si>
    <t>E/1030/AUT/2013</t>
  </si>
  <si>
    <t>Central la Angostura</t>
  </si>
  <si>
    <t>E/1031/AUT/2013</t>
  </si>
  <si>
    <t>Representaciones e Investigaciones Médicas, S. A. de C. V.</t>
  </si>
  <si>
    <t>E/1032/AUT/2013</t>
  </si>
  <si>
    <t>Energreen Energía PI, S. A. de C. V.</t>
  </si>
  <si>
    <t>E/1033/PP/2013</t>
  </si>
  <si>
    <t>Hidroeléctrica Dos Puentes, S. A. de C. V.</t>
  </si>
  <si>
    <t>E/1034/PP/2013</t>
  </si>
  <si>
    <t>Proyecto Ocampo, S. de R. L. de C. V.</t>
  </si>
  <si>
    <t>E/1035/AUT/2013</t>
  </si>
  <si>
    <t>Proyecto Cuetzalin, S. de R. L. de C. V.</t>
  </si>
  <si>
    <t>E/1036/AUT/2013</t>
  </si>
  <si>
    <t>Proyecto H4, S. de R. L. de C. V.</t>
  </si>
  <si>
    <t>E/1037/AUT/2013</t>
  </si>
  <si>
    <t>Proyecto H6, S. de R. L. de C. V.</t>
  </si>
  <si>
    <t>E/1038/AUT/2013</t>
  </si>
  <si>
    <t>Agribrands Purina México, S. de R. L. de C. V.</t>
  </si>
  <si>
    <t>E/1039/AUT/2013</t>
  </si>
  <si>
    <t>Carga San Luis Potosí</t>
  </si>
  <si>
    <t>E/1040/IMP/2013</t>
  </si>
  <si>
    <t>Desarrollo Energético La Antigua, S. A. de C. V.</t>
  </si>
  <si>
    <t>E/1041/PP/2013</t>
  </si>
  <si>
    <t>Sol de Sonora, S. de R. L. de C. V.</t>
  </si>
  <si>
    <t>E/1042/PP/2013</t>
  </si>
  <si>
    <t>Troy Marítima, S. A. de C. V.</t>
  </si>
  <si>
    <t>Central Aurelio Bennassini Vizcaíno</t>
  </si>
  <si>
    <t>E/1043/AUT/2013</t>
  </si>
  <si>
    <t>Fotovoltaica Ojuelos, S. A. de C. V.</t>
  </si>
  <si>
    <t>E/1044/PP/2013</t>
  </si>
  <si>
    <t>Parque Solar Ojuelos, S. A. de C. V.</t>
  </si>
  <si>
    <t>E/1045/PP/2013</t>
  </si>
  <si>
    <t>FRV Clean Energy, S. de R. L. de C. V.</t>
  </si>
  <si>
    <t>E/1046/PP/2013</t>
  </si>
  <si>
    <t>FRV Energy Solar, S. de R. L. de C. V.</t>
  </si>
  <si>
    <t>E/1047/PP/2013</t>
  </si>
  <si>
    <t>Lambda Solar, S. de R. L. de C. V.</t>
  </si>
  <si>
    <t>E/1048/PP/2013</t>
  </si>
  <si>
    <t>Garambullo Solar, S. de R. L. de C. V.</t>
  </si>
  <si>
    <t>E/1049/PP/2013</t>
  </si>
  <si>
    <t>Agnico Sonora, S. A. de C. V.</t>
  </si>
  <si>
    <t>E/1050/AUT/2013</t>
  </si>
  <si>
    <t>Techgen, S. A. de C. V.</t>
  </si>
  <si>
    <t>E/1051/AUT/2013</t>
  </si>
  <si>
    <t>Inversiones Palma, S. de R. L. de C. V.</t>
  </si>
  <si>
    <t>E/1052/AUT/2013</t>
  </si>
  <si>
    <t>Inversiones Mallorca, S. de R. L. de C. V.</t>
  </si>
  <si>
    <t>E/1053/AUT/2013</t>
  </si>
  <si>
    <t>Pier II Quecholac Felipe Ángeles, S. A. de C. V.</t>
  </si>
  <si>
    <t>E/1054/AUT/2013</t>
  </si>
  <si>
    <t>Central Dulces Nombres II</t>
  </si>
  <si>
    <t>E/1055/AUT/2013</t>
  </si>
  <si>
    <t>Beneficencia Española de La Laguna (Sanatorio Español), Asociación de Beneficencia Privada de Carácter Mutualista</t>
  </si>
  <si>
    <t>E/1056/AUT/2013</t>
  </si>
  <si>
    <t>Central Josefa Ortíz de Domínguez</t>
  </si>
  <si>
    <t>E/1057/AUT/2013</t>
  </si>
  <si>
    <t>Central Francisco I. Madero</t>
  </si>
  <si>
    <t>E/1058/AUT/2013</t>
  </si>
  <si>
    <t>Central el Borracho</t>
  </si>
  <si>
    <t>E/1059/AUT/2013</t>
  </si>
  <si>
    <t>Central Cutzamala-Tanque Pericos</t>
  </si>
  <si>
    <t>E/1060/AUT/2013</t>
  </si>
  <si>
    <t>Sky EPS Supply SM, S. A. de C. V.</t>
  </si>
  <si>
    <t>E/1061/COG/2013</t>
  </si>
  <si>
    <t>Cogeneración de Energía Limpia de Cosoleacaque, S. A. de C. V.</t>
  </si>
  <si>
    <t>E/1062/COG/2013</t>
  </si>
  <si>
    <t>Bluemex Power 4, S. A. de C. V.</t>
  </si>
  <si>
    <t>E/1063/PP/2013</t>
  </si>
  <si>
    <t>DCC Solar, S. A. de C. V.</t>
  </si>
  <si>
    <t>E/1064/PP/2013</t>
  </si>
  <si>
    <t>Energía de Ramos, S. A. P. I. de C. V.</t>
  </si>
  <si>
    <t>E/1065/AUT/2013</t>
  </si>
  <si>
    <t>Transmisora de Electricidad, S. de R. L. de C. V.</t>
  </si>
  <si>
    <t>E/1066/AUT/2013</t>
  </si>
  <si>
    <t>Deselec 1, S. de R. L. de C. V.</t>
  </si>
  <si>
    <t>E/1067/AUT/2013</t>
  </si>
  <si>
    <t>Central Túnel Analco-San José</t>
  </si>
  <si>
    <t>E/1068/AUT/2013</t>
  </si>
  <si>
    <t>Central las Palmas</t>
  </si>
  <si>
    <t>E/1069/AUT/2013</t>
  </si>
  <si>
    <t>Central Picachos</t>
  </si>
  <si>
    <t>E/1070/AUT/2013</t>
  </si>
  <si>
    <t>Central San Bartolito</t>
  </si>
  <si>
    <t>E/1071/AUT/2013</t>
  </si>
  <si>
    <t>Central Guillermo Blake Aguilar</t>
  </si>
  <si>
    <t>E/1073/AUT/2013</t>
  </si>
  <si>
    <t>CE G. Sanborns Satélite, S. A. de C. V.</t>
  </si>
  <si>
    <t>E/1074/COG/2013</t>
  </si>
  <si>
    <t>CE G. Sanborns Tezontle, S. A. de C. V.</t>
  </si>
  <si>
    <t>E/1075/COG/2013</t>
  </si>
  <si>
    <t>CE G. Sanborns Perisur, S. A. de C. V.</t>
  </si>
  <si>
    <t>E/1076/COG/2013</t>
  </si>
  <si>
    <t>CE G. Sanborns Monterrey, S. A. de C. V.</t>
  </si>
  <si>
    <t>E/1077/COG/2013</t>
  </si>
  <si>
    <t>CE G. Sanborns 2, S. A. de C. V.</t>
  </si>
  <si>
    <t>E/1078/COG/2013</t>
  </si>
  <si>
    <t>Energía Escalona, S. de R. L. de C. V.</t>
  </si>
  <si>
    <t>E/1079/PP/2013</t>
  </si>
  <si>
    <t>Osram, S. A. de C. V.</t>
  </si>
  <si>
    <t>E/1080/AUT/2013</t>
  </si>
  <si>
    <t>El Dorado Power, S. A. P. I. de C. V.</t>
  </si>
  <si>
    <t>E/1081/PP/2013</t>
  </si>
  <si>
    <t>GS Energía, S. A. P. I. de C. V.</t>
  </si>
  <si>
    <t>E/1082/COG/2013</t>
  </si>
  <si>
    <t>Tai Durango Dos, S. A. P. I. de C. V.</t>
  </si>
  <si>
    <t>E/1083/PP/2013</t>
  </si>
  <si>
    <t>Tai Durango Tres, S. A. P. I. de C. V.</t>
  </si>
  <si>
    <t>E/1084/PP/2013</t>
  </si>
  <si>
    <t>Tai Durango Cuatro, S. A. P. I. de C. V.</t>
  </si>
  <si>
    <t>E/1085/PP/2013</t>
  </si>
  <si>
    <t>Tai Durango Cinco, S. A. P. I. de C. V.</t>
  </si>
  <si>
    <t>E/1086/PP/2013</t>
  </si>
  <si>
    <t>Tai Durango Seis, S. A. P. I. de C. V.</t>
  </si>
  <si>
    <t>E/1087/PP/2013</t>
  </si>
  <si>
    <t>La Trinidad Solar Uno, S. A. P. I. de C. V.</t>
  </si>
  <si>
    <t>E/1088/PP/2013</t>
  </si>
  <si>
    <t>Planta Tultitlán</t>
  </si>
  <si>
    <t>E/1090/PP/2013</t>
  </si>
  <si>
    <t>Sexto Sol Energías, S. A. P. I. de C. V.</t>
  </si>
  <si>
    <t>E/1091/PP/2013</t>
  </si>
  <si>
    <t>Avant Power, S. A. P. I. de C. V.</t>
  </si>
  <si>
    <t>E/1092/PP/2013</t>
  </si>
  <si>
    <t>Operadora Eólica Mexicana, S. A. P. I. de C. V.</t>
  </si>
  <si>
    <t>E/1094/AUT/2013</t>
  </si>
  <si>
    <t>Generadora de Energía La Angostura, S. de R. L. de C. V.</t>
  </si>
  <si>
    <t>E/1095/AUT/2013</t>
  </si>
  <si>
    <t>Texolo Energía Renovable, S. A. de C. V.</t>
  </si>
  <si>
    <t>E/1096/AUT/2013</t>
  </si>
  <si>
    <t>Hidroeléctricas Gaya, S. A. de C. V.</t>
  </si>
  <si>
    <t>E/1097/PP/2013</t>
  </si>
  <si>
    <t>Cuatro Solar, S. A. P. I. de C. V.</t>
  </si>
  <si>
    <t>E/1098/PP/2013</t>
  </si>
  <si>
    <t>El Poeta Power, S. A. P. I. de C. V.</t>
  </si>
  <si>
    <t>E/1099/PP/2013</t>
  </si>
  <si>
    <t>Sol de Los Manzanos, S. de R. L. de C. V.</t>
  </si>
  <si>
    <t>E/1100/PP/2013</t>
  </si>
  <si>
    <t>Celulosa y Papel del Bajío, S. A. de C. V.</t>
  </si>
  <si>
    <t>E/1102/COG/2013</t>
  </si>
  <si>
    <t>Ideal Saneamiento de Saltillo, S. A. de C. V.</t>
  </si>
  <si>
    <t>E/1103/COG/2013</t>
  </si>
  <si>
    <t>Con-Gas, S. A. P. I. de C. V.</t>
  </si>
  <si>
    <t>E/1104/AUT/2013</t>
  </si>
  <si>
    <t>Pablo Ignacio Michel Ontiveros</t>
  </si>
  <si>
    <t>E/1105/COG/2013</t>
  </si>
  <si>
    <t>Sulzer Pumps México, S. A. de C. V.</t>
  </si>
  <si>
    <t>E/1106/AUT/2013</t>
  </si>
  <si>
    <t>Solax Energía Altiplano, S. A. de C. V.</t>
  </si>
  <si>
    <t>E/1107/PP/2013</t>
  </si>
  <si>
    <t>Ensambles Hyson, S. A. de C. V.</t>
  </si>
  <si>
    <t>E/1108/AUT/2014</t>
  </si>
  <si>
    <t>Minera Roble, S. A. de C. V.</t>
  </si>
  <si>
    <t>E/1109/AUT/2014</t>
  </si>
  <si>
    <t>Planta Santa Rosalía</t>
  </si>
  <si>
    <t>E/1110/PP/2014</t>
  </si>
  <si>
    <t>Renova Atlatec, S. A. de C. V.</t>
  </si>
  <si>
    <t>E/1111/GEN/2014</t>
  </si>
  <si>
    <t>Zagis, S. A. de C. V.</t>
  </si>
  <si>
    <t>E/1112/AUT/2014</t>
  </si>
  <si>
    <t>Generasol, S. A. de C. V.</t>
  </si>
  <si>
    <t>Planta Gaz 1</t>
  </si>
  <si>
    <t>E/1113/PP/2014</t>
  </si>
  <si>
    <t>Airbus Helicopters México Querétaro, S. A. de C. V.</t>
  </si>
  <si>
    <t>E/1114/COG/2014</t>
  </si>
  <si>
    <t>Planta San Silvestre</t>
  </si>
  <si>
    <t>E/1115/PP/2014</t>
  </si>
  <si>
    <t>Industrias Wack, S. A. de C. V.</t>
  </si>
  <si>
    <t>Central El Túnel</t>
  </si>
  <si>
    <t>E/1116/PP/2014</t>
  </si>
  <si>
    <t>Central El Salto</t>
  </si>
  <si>
    <t>E/1117/PP/2014</t>
  </si>
  <si>
    <t>Eólica Tres Mesas 2, S. de R. L. de C. V.</t>
  </si>
  <si>
    <t>E/1118/AUT/2014</t>
  </si>
  <si>
    <t>Hidroeléctrica Río Blanco, S. A. de C. V.</t>
  </si>
  <si>
    <t>E/1119/PP/2014</t>
  </si>
  <si>
    <t>Central Hidroeléctrica El Chiflón, S. A. P. I. de C. V.</t>
  </si>
  <si>
    <t>E/1121/PP/2014</t>
  </si>
  <si>
    <t>Industrias Electrónicas Pacífico, S. A. de C. V.</t>
  </si>
  <si>
    <t>E/1122/IMP/2014</t>
  </si>
  <si>
    <t>Continental Structural Plastics de Tijuana, S. de R. L. de C. V.</t>
  </si>
  <si>
    <t>E/1123/IMP/2014</t>
  </si>
  <si>
    <t>Parker Hannifin de México, S. A. de C. V.</t>
  </si>
  <si>
    <t>E/1124/IMP/2014</t>
  </si>
  <si>
    <t>Iberdrola Energía Baja California, S. A. de C. V.</t>
  </si>
  <si>
    <t>E/1125/PIE/2014</t>
  </si>
  <si>
    <t>Fuerza Eólica de San Matías, S. A. de C. V.</t>
  </si>
  <si>
    <t>E/1126/AUT/2014</t>
  </si>
  <si>
    <t>Promax Energía, S. A. P. I. de C. V.</t>
  </si>
  <si>
    <t>E/1127/COG/2014</t>
  </si>
  <si>
    <t>Papeles y Conversiones de México, S. A. de C. V.</t>
  </si>
  <si>
    <t>E/1128/COG/2014</t>
  </si>
  <si>
    <t>TEG Energía, S. A. de C. V.</t>
  </si>
  <si>
    <t>E/1130/PP/2014</t>
  </si>
  <si>
    <t>Alten Energías Renovables México Uno, S. A. de C. V.</t>
  </si>
  <si>
    <t>E/1131/PP/2014</t>
  </si>
  <si>
    <t>Alten Energías Renovables México Tres, S. A. de C. V.</t>
  </si>
  <si>
    <t>E/1132/PP/2014</t>
  </si>
  <si>
    <t>Alten Energías Renovables México Cuatro, S. A. de C. V.</t>
  </si>
  <si>
    <t>E/1133/PP/2014</t>
  </si>
  <si>
    <t>Alten Energías Renovables México Cinco, S. A. de C. V.</t>
  </si>
  <si>
    <t>E/1134/PP/2014</t>
  </si>
  <si>
    <t>Planta San Ignacio Yucatán</t>
  </si>
  <si>
    <t>E/1135/PP/2014</t>
  </si>
  <si>
    <t>Costa Solar, S. A. P. I. de C. V.</t>
  </si>
  <si>
    <t>E/1136/PP/2014</t>
  </si>
  <si>
    <t>Ingeniería y Proyectos Industriales de Jalisco, S. A. de C. V.</t>
  </si>
  <si>
    <t>Planta Zapopan</t>
  </si>
  <si>
    <t>E/1137/PP/2014</t>
  </si>
  <si>
    <t>Planta Tonalá</t>
  </si>
  <si>
    <t>E/1138/PP/2014</t>
  </si>
  <si>
    <t>Central Hidroeléctrica El Águila, S. A. P. I. de C. V.</t>
  </si>
  <si>
    <t>E/1139/PP/2014</t>
  </si>
  <si>
    <t>Planta Hermosillo</t>
  </si>
  <si>
    <t>E/1140/PP/2014</t>
  </si>
  <si>
    <t>Baz Marine Services, S. A. de C. V.</t>
  </si>
  <si>
    <t>Planta la Gloria</t>
  </si>
  <si>
    <t>E/1141/PP/2014</t>
  </si>
  <si>
    <t>Prenergy Consumidores, S. A. P. I. de C. V.</t>
  </si>
  <si>
    <t>E/1142/COG/2014</t>
  </si>
  <si>
    <t>Bluemex Power 1, S. A. de C. V.</t>
  </si>
  <si>
    <t>E/1143/PP/2014</t>
  </si>
  <si>
    <t>Bluemex Power 2, S. A. de C. V.</t>
  </si>
  <si>
    <t>E/1144/PP/2014</t>
  </si>
  <si>
    <t>Bluemex Power 3, S. A. de C. V.</t>
  </si>
  <si>
    <t>E/1145/PP/2014</t>
  </si>
  <si>
    <t>Minas de Oro Nacional, S. A. de C. V.</t>
  </si>
  <si>
    <t>E/1146/AUT/2014</t>
  </si>
  <si>
    <t>Bluemex Power 5, S. A. de C. V.</t>
  </si>
  <si>
    <t>E/1148/PP/2014</t>
  </si>
  <si>
    <t>Pentair Water México, S. de R. L. de C. V.</t>
  </si>
  <si>
    <t>E/1149/AUT/2014</t>
  </si>
  <si>
    <t>Qualtia Alimentos Operaciones, S. de R. L. de C. V.</t>
  </si>
  <si>
    <t>E/1150/AUT/2014</t>
  </si>
  <si>
    <t>Hidroeléctrica Solís, S. A. de C. V.</t>
  </si>
  <si>
    <t>E/1151/PP/2014</t>
  </si>
  <si>
    <t>Hidroeléctrica Basilio Badillo, S. A. de C. V.</t>
  </si>
  <si>
    <t>E/1152/PP/2014</t>
  </si>
  <si>
    <t>Hidroeléctrica Francisco I. Madero, S. A. de C. V.</t>
  </si>
  <si>
    <t>E/1153/PP/2014</t>
  </si>
  <si>
    <t>Aldesa Energías Renovables de México, S. A. de C. V.</t>
  </si>
  <si>
    <t>Central Parque Eólico Chacabal</t>
  </si>
  <si>
    <t>E/1154/PP/2014</t>
  </si>
  <si>
    <t>Sonora Power and Gas, S. A. P. I. de C. V.</t>
  </si>
  <si>
    <t>E/1155/PP/2014</t>
  </si>
  <si>
    <t>EPC Gea System, S. A. de C. V.</t>
  </si>
  <si>
    <t>E/1156/PP/2014</t>
  </si>
  <si>
    <t>Lesaffre Energías Mexicanas, S. A. de C. V.</t>
  </si>
  <si>
    <t>E/1157/COG/2014</t>
  </si>
  <si>
    <t>Eólica del Golfo 1, S. A. P. I. de C. V.</t>
  </si>
  <si>
    <t>E/1158/AUT/2014</t>
  </si>
  <si>
    <t>Eólica Dos Arbolitos, S. A. P. I. de C. V.</t>
  </si>
  <si>
    <t>E/1159/AUT/2014</t>
  </si>
  <si>
    <t>Parque Solar El Tambor, S. A. P. I. de C. V.</t>
  </si>
  <si>
    <t>E/1161/PP/2014</t>
  </si>
  <si>
    <t>Rancho El Trece Solar PV, S. A. de C. V.</t>
  </si>
  <si>
    <t>E/1162/PP/2014</t>
  </si>
  <si>
    <t>Hersmex, S. de R. L. de C. V.</t>
  </si>
  <si>
    <t>E/1163/AUT/2014</t>
  </si>
  <si>
    <t>Convertidora Industrial, S. A. B. de C. V.</t>
  </si>
  <si>
    <t>E/1164/AUT/2014</t>
  </si>
  <si>
    <t>Delicias Solar, S. A. de C. V.</t>
  </si>
  <si>
    <t>E/1165/PP/2014</t>
  </si>
  <si>
    <t>Quinto Sol Energía 5</t>
  </si>
  <si>
    <t>Planta Chihuahua</t>
  </si>
  <si>
    <t>E/1166/PP/2014</t>
  </si>
  <si>
    <t>Ingeniería y Proyectos Energéticos Sustentables, S. A. de C. V.</t>
  </si>
  <si>
    <t>E/1168/PP/2014</t>
  </si>
  <si>
    <t>Avant Energías Renovables I, S. A. P. I. de C. V.</t>
  </si>
  <si>
    <t>E/1169/PP/2014</t>
  </si>
  <si>
    <t>Avant Ecotecnia, S. A. P. I. de C. V.</t>
  </si>
  <si>
    <t>E/1170/PP/2014</t>
  </si>
  <si>
    <t>Prosolia Internacional de México, S. A. de C. V.</t>
  </si>
  <si>
    <t>Planta Villa de Reyes</t>
  </si>
  <si>
    <t>E/1171/PP/2014</t>
  </si>
  <si>
    <t>HQ México Solar II, S. de R. L. de C. V.</t>
  </si>
  <si>
    <t>Planta San Luis de la Paz</t>
  </si>
  <si>
    <t>E/1172/PP/2014</t>
  </si>
  <si>
    <t>Planta Torreón Mieleras</t>
  </si>
  <si>
    <t>E/1173/PP/2014</t>
  </si>
  <si>
    <t>Arenugal Solar, S. A. P. I. de C. V.</t>
  </si>
  <si>
    <t>E/1174/PP/2014</t>
  </si>
  <si>
    <t>Desarrollos Solares Nacut, S. A. P. I. de C. V.</t>
  </si>
  <si>
    <t>E/1175/PP/2014</t>
  </si>
  <si>
    <t>Promociones Fotovoltaicas Adanarg, S. A. P. I. de C. V.</t>
  </si>
  <si>
    <t>E/1176/PP/2014</t>
  </si>
  <si>
    <t>Igsapak Cogeneración, S. A. P. I. de C. V.</t>
  </si>
  <si>
    <t>E/1177/COG/2014</t>
  </si>
  <si>
    <t>E/1178/AUT/2014</t>
  </si>
  <si>
    <t>Mi Granja Solar Telchac, S. A. P. I. de C. V.</t>
  </si>
  <si>
    <t>E/1179/AUT/2014</t>
  </si>
  <si>
    <t>Renovables del Norte, S. A. P. I. de C. V.</t>
  </si>
  <si>
    <t>E/1180/PP/2014</t>
  </si>
  <si>
    <t>Enerkin, S. A. P. I. de C. V.</t>
  </si>
  <si>
    <t>E/1181/COG/2014</t>
  </si>
  <si>
    <t>Infraestructura Energética del Norte, S. de R. L. de C. V.</t>
  </si>
  <si>
    <t>E/1182/PP/2014</t>
  </si>
  <si>
    <t>Aldener ADM, S. A. de C. V.</t>
  </si>
  <si>
    <t>Central Parque Eólico Chacabal II</t>
  </si>
  <si>
    <t>E/1183/PP/2014</t>
  </si>
  <si>
    <t>MPG La Bufa, S. A. P. I. de C. V.</t>
  </si>
  <si>
    <t>E/1184/AUT/2014</t>
  </si>
  <si>
    <t>Zacatecas</t>
  </si>
  <si>
    <t>Pacific Global Energy, S. A. de C. V.</t>
  </si>
  <si>
    <t>E/1185/PP/2014</t>
  </si>
  <si>
    <t>Neolpharma, S. A. de C. V.</t>
  </si>
  <si>
    <t>E/1186/AUT/2014</t>
  </si>
  <si>
    <t>Haemonetics Mexico Manufacturing, S. de R. L. de C. V.</t>
  </si>
  <si>
    <t>E/1187/IMP/2014</t>
  </si>
  <si>
    <t>Enersi, S. A. de C. V.</t>
  </si>
  <si>
    <t>Central Ph Usila</t>
  </si>
  <si>
    <t>E/1188/PP/2014</t>
  </si>
  <si>
    <t>Hidroeléctrica Arco Iris, S. A. de C. V.</t>
  </si>
  <si>
    <t>E/1189/AUT/2014</t>
  </si>
  <si>
    <t>E/1190/COG/2014</t>
  </si>
  <si>
    <t>Avon Cosmetics Manufacturing, S. de R. L. de C. V.</t>
  </si>
  <si>
    <t>E/1191/AUT/2014</t>
  </si>
  <si>
    <t>E/1192/PP/2014</t>
  </si>
  <si>
    <t>Inversiones y Promociones Solares del Centro, S. de R. L. de C. V.</t>
  </si>
  <si>
    <t>E/1193/PP/2014</t>
  </si>
  <si>
    <t>Solenergize Zacatecas 1, S. A. de C. V.</t>
  </si>
  <si>
    <t>E/1194/PP/2014</t>
  </si>
  <si>
    <t>Solenergize Zacatecas 2, S. A. de C. V.</t>
  </si>
  <si>
    <t>E/1195/PP/2014</t>
  </si>
  <si>
    <t>Solenergize Zacatecas 3, S. A. de C. V.</t>
  </si>
  <si>
    <t>E/1196/PP/2014</t>
  </si>
  <si>
    <t>Solenergize Zacatecas 4, S. A. de C. V.</t>
  </si>
  <si>
    <t>E/1197/PP/2014</t>
  </si>
  <si>
    <t>Solenergize Zacatecas 5, S. A. de C. V.</t>
  </si>
  <si>
    <t>E/1198/PP/2014</t>
  </si>
  <si>
    <t>Solenergize Zacatecas 6, S. A. de C. V.</t>
  </si>
  <si>
    <t>E/1199/PP/2014</t>
  </si>
  <si>
    <t>Infraestructura Sigma, S. A. P. I. de C. V.</t>
  </si>
  <si>
    <t>E/1200/PP/2014</t>
  </si>
  <si>
    <t>Hidro Parsifal, S. A. P. I. de C. V.</t>
  </si>
  <si>
    <t>E/1201/AUT/2014</t>
  </si>
  <si>
    <t>Administración Portuaria Integral de Veracruz, S. A. de C. V.</t>
  </si>
  <si>
    <t>E/1202/AUT/2014</t>
  </si>
  <si>
    <t>Energías Renovables de Durango, S. A. P. I. de C. V.</t>
  </si>
  <si>
    <t>E/1203/AUT/2014</t>
  </si>
  <si>
    <t>Parque Industrial de Energía Renovable, S. A. de C. V.</t>
  </si>
  <si>
    <t>E/1204/AUT/2014</t>
  </si>
  <si>
    <t>Gobierno del Estado de Chihuahua</t>
  </si>
  <si>
    <t>E/1205/AUT/2014</t>
  </si>
  <si>
    <t>Municipio de Chihuahua, Chihuahua</t>
  </si>
  <si>
    <t>E/1206/AUT/2014</t>
  </si>
  <si>
    <t>Pier IV, S. A. de C. V.</t>
  </si>
  <si>
    <t>E/1207/AUT/2014</t>
  </si>
  <si>
    <t>E/1208/AUT/2014</t>
  </si>
  <si>
    <t>Cooperativa La Cruz Azul, S. C. L.</t>
  </si>
  <si>
    <t>E/1209/AUT/2014</t>
  </si>
  <si>
    <t>Industrias de Hule Galgo, S. A. de C. V.</t>
  </si>
  <si>
    <t>E/1210/COG/2014</t>
  </si>
  <si>
    <t>Outokumpu Mexinox, S. A. de C. V.</t>
  </si>
  <si>
    <t>E/1211/IMP/2014</t>
  </si>
  <si>
    <t>FV Mexsolar I, S. A. P. I. de C. V.</t>
  </si>
  <si>
    <t>E/1212/PP/2014</t>
  </si>
  <si>
    <t>FV Mexsolar III, S. A. P. I. de C. V.</t>
  </si>
  <si>
    <t>E/1213/PP/2014</t>
  </si>
  <si>
    <t>FV Mexsolar IV, S. A. P. I. de C. V.</t>
  </si>
  <si>
    <t>E/1214/PP/2014</t>
  </si>
  <si>
    <t>FV Mexsolar V, S. A. P. I. de C. V.</t>
  </si>
  <si>
    <t>E/1215/PP/2014</t>
  </si>
  <si>
    <t>FV Mexsolar VI, S. A. P. I. de C. V.</t>
  </si>
  <si>
    <t>E/1216/PP/2014</t>
  </si>
  <si>
    <t>Failo 3 Solar, S. A. de C. V.</t>
  </si>
  <si>
    <t>E/1217/PP/2014</t>
  </si>
  <si>
    <t>Fisterra Energy San Fernando, S. A. P. I. de C. V.</t>
  </si>
  <si>
    <t>E/1219/AUT/2014</t>
  </si>
  <si>
    <t>Fisterra Energy Santa María 1, S. A. P. I. de C. V.</t>
  </si>
  <si>
    <t>E/1220/AUT/2014</t>
  </si>
  <si>
    <t>Nutricarsa, S. A. P. I. de C. V.</t>
  </si>
  <si>
    <t>E/1221/AUT/2014</t>
  </si>
  <si>
    <t>Clarum Energy, S. A. de C. V.</t>
  </si>
  <si>
    <t>E/1222/COG/2014</t>
  </si>
  <si>
    <t>FV Mexsolar II, S. A. P. I. de C. V.</t>
  </si>
  <si>
    <t>E/1223/PP/2014</t>
  </si>
  <si>
    <t>Bluemex Power 7, S. A. de C. V.</t>
  </si>
  <si>
    <t>E/1224/PP/2014</t>
  </si>
  <si>
    <t>Torreoncitos Solar PV, S. A. de C. V.</t>
  </si>
  <si>
    <t>E/1225/PP/2014</t>
  </si>
  <si>
    <t>Comercializadora Sinner, S. A. de C. V.</t>
  </si>
  <si>
    <t>E/1226/PP/2014</t>
  </si>
  <si>
    <t>Sistemas Energéticos Sisa, S. A. de C. V.</t>
  </si>
  <si>
    <t>E/1227/COG/2014</t>
  </si>
  <si>
    <t>Iberdrola Cogeneración Ramos, S. A. de C. V.</t>
  </si>
  <si>
    <t>E/1228/COG/2014</t>
  </si>
  <si>
    <t>Zacsol 1, S. A. de C. V.</t>
  </si>
  <si>
    <t>E/1229/PP/2014</t>
  </si>
  <si>
    <t>Theta Solar, S. de R. L. de C. V.</t>
  </si>
  <si>
    <t>E/1230/PP/2014</t>
  </si>
  <si>
    <t>Beiersdorf Manufacturing México, S. A. de C. V.</t>
  </si>
  <si>
    <t>E/1231/COG/2014</t>
  </si>
  <si>
    <t>Innovation Packaging and Process, S. A. de C. V.</t>
  </si>
  <si>
    <t>E/1232/COG/2014</t>
  </si>
  <si>
    <t>Central LFGE Torreón, S. de R. L. de C. V.</t>
  </si>
  <si>
    <t>E/1233/AUT/2014</t>
  </si>
  <si>
    <t>Central LFGE León, S. de R. L. de C. V.</t>
  </si>
  <si>
    <t>E/1234/AUT/2014</t>
  </si>
  <si>
    <t>Central LFGE García, S. de R. L. de C. V.</t>
  </si>
  <si>
    <t>E/1235/AUT/2014</t>
  </si>
  <si>
    <t>Proveedor de Alimentos y Restaurantero de Jalisco, S. A. de C. V.</t>
  </si>
  <si>
    <t>E/1236/AUT/2014</t>
  </si>
  <si>
    <t>Gamma Solar, S. de R. L. de C. V.</t>
  </si>
  <si>
    <t>Planta Mexticacán</t>
  </si>
  <si>
    <t>E/1237/PP/2014</t>
  </si>
  <si>
    <t>Planta Jalostotitlán</t>
  </si>
  <si>
    <t>E/1238/PP/2014</t>
  </si>
  <si>
    <t>Proyevaz Energía, S. A. de C. V.</t>
  </si>
  <si>
    <t>Central el Salto I</t>
  </si>
  <si>
    <t>E/1239/PP/2014</t>
  </si>
  <si>
    <t>Promociones Solares MW, S. A. P. I. de C. V.</t>
  </si>
  <si>
    <t>E/1240/PP/2014</t>
  </si>
  <si>
    <t>Energía Solar de Poniente, S. de R. L. de C. V.</t>
  </si>
  <si>
    <t>E/1241/PP/2014</t>
  </si>
  <si>
    <t>Energía Fotovoltaica Miraflores, S. A. P. I. de C. V.</t>
  </si>
  <si>
    <t>E/1242/PP/2014</t>
  </si>
  <si>
    <t>Central Puebla</t>
  </si>
  <si>
    <t>E/1243/PP/2014</t>
  </si>
  <si>
    <t>Generación Eléctrica San Antonio, S. A. de C. V.</t>
  </si>
  <si>
    <t>Central Zoquiapan</t>
  </si>
  <si>
    <t>E/1244/PP/2014</t>
  </si>
  <si>
    <t>Eoloeléctrica y Turbina Hidráulica</t>
  </si>
  <si>
    <t>Energía Infra, S. A. P. I. de C. V.</t>
  </si>
  <si>
    <t>E/1245/COG/2014</t>
  </si>
  <si>
    <t>Eólica Tres Mesas 3, S. de R. L. de C. V.</t>
  </si>
  <si>
    <t>E/1246/AUT/2014</t>
  </si>
  <si>
    <t>Parque Solar Independencia, S. A. P. I. de C. V.</t>
  </si>
  <si>
    <t>E/1247/PP/2014</t>
  </si>
  <si>
    <t>Energreen Energía PII, S. A. de C. V.</t>
  </si>
  <si>
    <t>E/1248/PP/2014</t>
  </si>
  <si>
    <t>Energreen Energía PIII, S. A. de C. V.</t>
  </si>
  <si>
    <t>E/1249/PP/2014</t>
  </si>
  <si>
    <t>Energreen Energía PIV, S. A. de C. V.</t>
  </si>
  <si>
    <t>E/1250/PP/2014</t>
  </si>
  <si>
    <t>Delicias Solar PV, S. A. de C. V.</t>
  </si>
  <si>
    <t>E/1251/PP/2014</t>
  </si>
  <si>
    <t>Iusasol Base, S. A. de C. V.</t>
  </si>
  <si>
    <t>E/1252/AUT/2014</t>
  </si>
  <si>
    <t>Universidad Autónoma de Baja California Sur</t>
  </si>
  <si>
    <t>E/1253/AUT/2014</t>
  </si>
  <si>
    <t>Comercial Empresarial del Norte, S. A. de C. V.</t>
  </si>
  <si>
    <t>E/1254/AUT/2014</t>
  </si>
  <si>
    <t>Central Generadora Eléctrica Huinalá, S. de R. L. de C. V.</t>
  </si>
  <si>
    <t>E/1255/EXP/2014</t>
  </si>
  <si>
    <t>Ciclo Combinado y Combustión Interna</t>
  </si>
  <si>
    <t>Alten Energías Renovables México Dos, S. A. de C. V.</t>
  </si>
  <si>
    <t>E/1256/PP/2014</t>
  </si>
  <si>
    <t>Central San Francisco</t>
  </si>
  <si>
    <t>E/1257/PP/2014</t>
  </si>
  <si>
    <t>Central San Juan</t>
  </si>
  <si>
    <t>E/1258/PP/2014</t>
  </si>
  <si>
    <t>Pro MDF, S. A. P. I. de C. V.</t>
  </si>
  <si>
    <t>E/1259/COG/2014</t>
  </si>
  <si>
    <t>Sánchez, S. A. de C. V.</t>
  </si>
  <si>
    <t>E/1260/COG/2014</t>
  </si>
  <si>
    <t>Secretaría de la Defensa Nacional</t>
  </si>
  <si>
    <t>E/1261/AUT/2014</t>
  </si>
  <si>
    <t>E/1262/AUT/2015</t>
  </si>
  <si>
    <t>Permiso E/984/PP/2013</t>
  </si>
  <si>
    <t>Parque Solar Coahuila, S. A. P. I. de C. V.</t>
  </si>
  <si>
    <t>E/1263/AUT/2015</t>
  </si>
  <si>
    <t>Energía Eólica del Sur, S. A. P. I. de C. V.</t>
  </si>
  <si>
    <t>E/1264/AUT/2015</t>
  </si>
  <si>
    <t>Fuerza y Energía Limpia de Yucatán, S. de R. L. de C. V.</t>
  </si>
  <si>
    <t>E/1265/AUT/2015</t>
  </si>
  <si>
    <t>Astilo 1 Solar, S. A. de C. V.</t>
  </si>
  <si>
    <t>Central Camargo 1</t>
  </si>
  <si>
    <t>E/1266/PP/2015</t>
  </si>
  <si>
    <t>Orsipo 5 Solar, S. A. de C. V.</t>
  </si>
  <si>
    <t>Planta San Miguel</t>
  </si>
  <si>
    <t>E/1267/PP/2015</t>
  </si>
  <si>
    <t>Solar Wind Baja, S. A. P. I. de C. V.</t>
  </si>
  <si>
    <t>Central Acatlán</t>
  </si>
  <si>
    <t>E/1268/PP/2015</t>
  </si>
  <si>
    <t>Central Altamira</t>
  </si>
  <si>
    <t>E/1269/PP/2015</t>
  </si>
  <si>
    <t>Central Amozoc</t>
  </si>
  <si>
    <t>E/1270/PP/2015</t>
  </si>
  <si>
    <t>Central Arriaga</t>
  </si>
  <si>
    <t>E/1271/PP/2015</t>
  </si>
  <si>
    <t>Central Calpulalpan</t>
  </si>
  <si>
    <t>E/1272/PP/2015</t>
  </si>
  <si>
    <t>Central Camargo</t>
  </si>
  <si>
    <t>E/1273/PP/2015</t>
  </si>
  <si>
    <t>Central Campeche</t>
  </si>
  <si>
    <t>E/1274/PP/2015</t>
  </si>
  <si>
    <t>Central Ciudad Juárez</t>
  </si>
  <si>
    <t>E/1275/PP/2015</t>
  </si>
  <si>
    <t>Central Chihuahua</t>
  </si>
  <si>
    <t>E/1276/PP/2015</t>
  </si>
  <si>
    <t>Central Chilpancingo</t>
  </si>
  <si>
    <t>E/1277/PP/2015</t>
  </si>
  <si>
    <t>Central Costa Rica</t>
  </si>
  <si>
    <t>E/1278/PP/2015</t>
  </si>
  <si>
    <t>Central Durango</t>
  </si>
  <si>
    <t>E/1279/PP/2015</t>
  </si>
  <si>
    <t>Central Guamúchil</t>
  </si>
  <si>
    <t>E/1280/PP/2015</t>
  </si>
  <si>
    <t>Central Guasave</t>
  </si>
  <si>
    <t>E/1281/PP/2015</t>
  </si>
  <si>
    <t>Central Güémez</t>
  </si>
  <si>
    <t>E/1282/PP/2015</t>
  </si>
  <si>
    <t>Central Hermosillo</t>
  </si>
  <si>
    <t>E/1283/PP/2015</t>
  </si>
  <si>
    <t>Central Macultepec</t>
  </si>
  <si>
    <t>E/1284/PP/2015</t>
  </si>
  <si>
    <t>Central Mante</t>
  </si>
  <si>
    <t>E/1285/PP/2015</t>
  </si>
  <si>
    <t>Central Manzanillo</t>
  </si>
  <si>
    <t>E/1286/PP/2015</t>
  </si>
  <si>
    <t>Central Mazatlán</t>
  </si>
  <si>
    <t>E/1287/PP/2015</t>
  </si>
  <si>
    <t>Central Mochis</t>
  </si>
  <si>
    <t>E/1288/PP/2015</t>
  </si>
  <si>
    <t>Central Monclova</t>
  </si>
  <si>
    <t>E/1289/PP/2015</t>
  </si>
  <si>
    <t>Central Navojoa</t>
  </si>
  <si>
    <t>E/1290/PP/2015</t>
  </si>
  <si>
    <t>Central Reynosa</t>
  </si>
  <si>
    <t>E/1291/PP/2015</t>
  </si>
  <si>
    <t>Central Sabinas</t>
  </si>
  <si>
    <t>E/1292/PP/2015</t>
  </si>
  <si>
    <t>Central Saltillo</t>
  </si>
  <si>
    <t>E/1293/PP/2015</t>
  </si>
  <si>
    <t>Central Samalayuca</t>
  </si>
  <si>
    <t>E/1294/PP/2015</t>
  </si>
  <si>
    <t>Central San Luis Potosí</t>
  </si>
  <si>
    <t>E/1295/PP/2015</t>
  </si>
  <si>
    <t>Central Tecomán</t>
  </si>
  <si>
    <t>E/1296/PP/2015</t>
  </si>
  <si>
    <t>Central Tonalá</t>
  </si>
  <si>
    <t>E/1297/PP/2015</t>
  </si>
  <si>
    <t>Central Torreón</t>
  </si>
  <si>
    <t>E/1298/PP/2015</t>
  </si>
  <si>
    <t>Central Zacatecas</t>
  </si>
  <si>
    <t>E/1299/PP/2015</t>
  </si>
  <si>
    <t>Amerinnova de la Frontera, S. A. de C. V.</t>
  </si>
  <si>
    <t>E/1300/PP/2015</t>
  </si>
  <si>
    <t>Bluemex Power 8, S. A. de C. V.</t>
  </si>
  <si>
    <t>E/1301/PP/2015</t>
  </si>
  <si>
    <t>Energía de Los Hernández, S. de R. L. de C. V.</t>
  </si>
  <si>
    <t>E/1302/PP/2015</t>
  </si>
  <si>
    <t>Electricidad Fotovoltaica Argentum, S. de R. L. de C. V.</t>
  </si>
  <si>
    <t>E/1303/PP/2015</t>
  </si>
  <si>
    <t>Meso 4 Solar, S. A. de C. V.</t>
  </si>
  <si>
    <t>Central Guanajuato</t>
  </si>
  <si>
    <t>E/1304/PP/2015</t>
  </si>
  <si>
    <t>Sol de Samalayuca, S. de R. L. de C. V.</t>
  </si>
  <si>
    <t>E/1305/PP/2015</t>
  </si>
  <si>
    <t>Los Santos Solar I, S. A. P. I. de C. V.</t>
  </si>
  <si>
    <t>E/1306/AUT/2015</t>
  </si>
  <si>
    <t>Bocas Planta, S. A. P. I. de C. V.</t>
  </si>
  <si>
    <t>E/1307/PP/2015</t>
  </si>
  <si>
    <t>Central Sonora</t>
  </si>
  <si>
    <t>E/1308/PP/2015</t>
  </si>
  <si>
    <t>Chihuahua Solar, S. A. P. I. de C. V.</t>
  </si>
  <si>
    <t>E/1309/PP/2015</t>
  </si>
  <si>
    <t>E/1310/PP/2015</t>
  </si>
  <si>
    <t>Central Los Mochis</t>
  </si>
  <si>
    <t>E/1311/PP/2015</t>
  </si>
  <si>
    <t>Central Parral</t>
  </si>
  <si>
    <t>E/1312/PP/2015</t>
  </si>
  <si>
    <t>Central Tepeji del Río</t>
  </si>
  <si>
    <t>E/1313/PP/2015</t>
  </si>
  <si>
    <t>Central San Juan del Río</t>
  </si>
  <si>
    <t>E/1314/PP/2015</t>
  </si>
  <si>
    <t>Central Casas Grandes</t>
  </si>
  <si>
    <t>E/1315/PP/2015</t>
  </si>
  <si>
    <t>Central Caborca</t>
  </si>
  <si>
    <t>E/1316/PP/2015</t>
  </si>
  <si>
    <t>Central Fresnillo</t>
  </si>
  <si>
    <t>E/1317/PP/2015</t>
  </si>
  <si>
    <t>Central Peñasco</t>
  </si>
  <si>
    <t>E/1318/PP/2015</t>
  </si>
  <si>
    <t>Central Ezequiel Montes</t>
  </si>
  <si>
    <t>E/1319/PP/2015</t>
  </si>
  <si>
    <t>Central Ciudad Obregón</t>
  </si>
  <si>
    <t>E/1320/PP/2015</t>
  </si>
  <si>
    <t>E/1321/PP/2015</t>
  </si>
  <si>
    <t>Nueve Solar, S. A. P. I. de C. V.</t>
  </si>
  <si>
    <t>Central Estado de México</t>
  </si>
  <si>
    <t>E/1322/PP/2015</t>
  </si>
  <si>
    <t>E/1323/PP/2015</t>
  </si>
  <si>
    <t>Querétaro Solar, S. A. P. I. de C. V.</t>
  </si>
  <si>
    <t>E/1324/PP/2015</t>
  </si>
  <si>
    <t>Tamaulipas Solar, S. A. P. I. de C. V.</t>
  </si>
  <si>
    <t>E/1325/PP/2015</t>
  </si>
  <si>
    <t>XIII Colima, S. A. P. I. de C. V.</t>
  </si>
  <si>
    <t>E/1326/PP/2015</t>
  </si>
  <si>
    <t>Parque Solar Galápago I, S. A. P. I. de C. V.</t>
  </si>
  <si>
    <t>E/1327/PP/2015</t>
  </si>
  <si>
    <t>Electricidad Solar de Chihuahua, S. A. de C. V.</t>
  </si>
  <si>
    <t>E/1328/PP/2015</t>
  </si>
  <si>
    <t>Energía Solar Sonorense, S. A. de C. V.</t>
  </si>
  <si>
    <t>E/1329/PP/2015</t>
  </si>
  <si>
    <t>Electricidad Solar de Hermosillo, S. A. de C. V.</t>
  </si>
  <si>
    <t>E/1330/PP/2015</t>
  </si>
  <si>
    <t>Energía Eléctrica de Chihuahua, S. A. de C. V.</t>
  </si>
  <si>
    <t>E/1331/PP/2015</t>
  </si>
  <si>
    <t>Ahumada IV Solar PV, S. A. de C. V.</t>
  </si>
  <si>
    <t>E/1332/PP/2015</t>
  </si>
  <si>
    <t>Fotovoltaica de Ahumada, S. A. de C. V.</t>
  </si>
  <si>
    <t>E/1333/PP/2015</t>
  </si>
  <si>
    <t>Energía Solar de Hermosillo, S. A. de C. V.</t>
  </si>
  <si>
    <t>E/1334/PP/2015</t>
  </si>
  <si>
    <t>E/1335/PP/2015</t>
  </si>
  <si>
    <t>E/1336/PP/2015</t>
  </si>
  <si>
    <t>Central Querétaro</t>
  </si>
  <si>
    <t>E/1337/PP/2015</t>
  </si>
  <si>
    <t>Pollux Energy Project, S. A. de C. V.</t>
  </si>
  <si>
    <t>E/1338/PP/2015</t>
  </si>
  <si>
    <t>Energía Villa de Arriaga, S. de R. L. de C. V.</t>
  </si>
  <si>
    <t>E/1339/AUT/2015</t>
  </si>
  <si>
    <t>Proyevaz Energía de Guadalajara, S. A. de C. V.</t>
  </si>
  <si>
    <t>Central León II</t>
  </si>
  <si>
    <t>E/1340/PP/2015</t>
  </si>
  <si>
    <t>Central Benito Juárez</t>
  </si>
  <si>
    <t>E/1341/PP/2015</t>
  </si>
  <si>
    <t>E/1342/PP/2015</t>
  </si>
  <si>
    <t>E/1343/PP/2015</t>
  </si>
  <si>
    <t>Energía Hidalgo, S. A. P. I. de C. V.</t>
  </si>
  <si>
    <t>Central Hidalgo</t>
  </si>
  <si>
    <t>E/1344/PP/2015</t>
  </si>
  <si>
    <t>Alestra, S. de R. L. de C. V.</t>
  </si>
  <si>
    <t>E/1345/COG/2015</t>
  </si>
  <si>
    <t>Cogeneración de Altamira, S. A. de C. V.</t>
  </si>
  <si>
    <t>E/1346/COG/2015</t>
  </si>
  <si>
    <t>Braskem Idesa, S. A. P. I.</t>
  </si>
  <si>
    <t>E/1347/COG/2015</t>
  </si>
  <si>
    <t>E/1348/COG/2015</t>
  </si>
  <si>
    <t>Aleph Solar I, S. A. P. I. de C. V.</t>
  </si>
  <si>
    <t>E/1349/AUT/2015</t>
  </si>
  <si>
    <t>Aleph Solarfields México, S. A. P. I. de C. V.</t>
  </si>
  <si>
    <t>E/1350/AUT/2015</t>
  </si>
  <si>
    <t>Aleph Solarfields, S. A. P. I. de C. V.</t>
  </si>
  <si>
    <t>E/1351/AUT/2015</t>
  </si>
  <si>
    <t>Aleph Solarfields I, S. A. P. I. de C. V.</t>
  </si>
  <si>
    <t>E/1352/AUT/2015</t>
  </si>
  <si>
    <t>Aleph Solarfields II, S. A. P. I. de C. V.</t>
  </si>
  <si>
    <t>E/1353/AUT/2015</t>
  </si>
  <si>
    <t>EVM Energía del Valle de México, S. A. P. I. de C. V.</t>
  </si>
  <si>
    <t>E/1354/GEN/2015</t>
  </si>
  <si>
    <t>Iusasol 1, S. A. de C. V.</t>
  </si>
  <si>
    <t>E/1355/AUT/2015</t>
  </si>
  <si>
    <t>Vientos del Altiplano, S. de R. L. de C. V.</t>
  </si>
  <si>
    <t>E/1356/AUT/2015</t>
  </si>
  <si>
    <t>Energía Limpia de Palo Alto, S. de R. L. de C. V.</t>
  </si>
  <si>
    <t>E/1357/AUT/2015</t>
  </si>
  <si>
    <t>Energía Limpia de Amistad, S. de R. L. de C. V.</t>
  </si>
  <si>
    <t>E/1358/AUT/2015</t>
  </si>
  <si>
    <t>E/1359/AUT/2015</t>
  </si>
  <si>
    <t>Eneready, S. A. de C. V.</t>
  </si>
  <si>
    <t>E/1360/PP/2015</t>
  </si>
  <si>
    <t>Aldebaran Energy Project, S. A. de C. V.</t>
  </si>
  <si>
    <t>E/1361/PP/2015</t>
  </si>
  <si>
    <t>Planta León I</t>
  </si>
  <si>
    <t>E/1362/PP/2015</t>
  </si>
  <si>
    <t>Tai Durango Cinco P-10, S. A. P. I. de C. V.</t>
  </si>
  <si>
    <t>E/1363/PP/2015</t>
  </si>
  <si>
    <t>E/1364/IMP/2015</t>
  </si>
  <si>
    <t>Bard Reynosa, S. A. de C. V.</t>
  </si>
  <si>
    <t>E/1365/IMP/2015</t>
  </si>
  <si>
    <t>Viento de Bella Unión, S. de R. L. de C. V.</t>
  </si>
  <si>
    <t>E/1366/AUT/2015</t>
  </si>
  <si>
    <t>E/1367/AUT/2015</t>
  </si>
  <si>
    <t>Parque Eólico Reynosa I, S. A. de C. V.</t>
  </si>
  <si>
    <t>E/1368/AUT/2015</t>
  </si>
  <si>
    <t>Parque Eólico Reynosa II, S. A. de C. V.</t>
  </si>
  <si>
    <t>E/1369/AUT/2015</t>
  </si>
  <si>
    <t>AEE Energía Renovable de México, S. A. de C. V.</t>
  </si>
  <si>
    <t>E/1370/AUT/2015</t>
  </si>
  <si>
    <t>Hidroeléctrica Río Frío, S. A. P. I. de C. V.</t>
  </si>
  <si>
    <t>E/1371/AUT/2015</t>
  </si>
  <si>
    <t>Parque Fotovoltaico Anivacachi 1, S. A. de C. V.</t>
  </si>
  <si>
    <t>E/1372/PP/2015</t>
  </si>
  <si>
    <t>Parque Fotovoltaico Anivacachi 2, S. A. de C. V.</t>
  </si>
  <si>
    <t>E/1373/PP/2015</t>
  </si>
  <si>
    <t>Parque Fotovoltaico Anivacachi 3, S. A. de C. V.</t>
  </si>
  <si>
    <t>E/1374/PP/2015</t>
  </si>
  <si>
    <t>Parque Fotovoltaico Anivacachi 4, S. A. de C. V.</t>
  </si>
  <si>
    <t>E/1375/PP/2015</t>
  </si>
  <si>
    <t>Central Charcas</t>
  </si>
  <si>
    <t>E/1376/PP/2015</t>
  </si>
  <si>
    <t>Central Gómez Palacios</t>
  </si>
  <si>
    <t>E/1377/PP/2015</t>
  </si>
  <si>
    <t>Sonne de Odilon, S. de R. L.</t>
  </si>
  <si>
    <t>Planta I</t>
  </si>
  <si>
    <t>E/1378/PP/2015</t>
  </si>
  <si>
    <t>Sol del Cabo, S. de R. L. de C. V.</t>
  </si>
  <si>
    <t>E/1379/PP/2015</t>
  </si>
  <si>
    <t>Tai Durango Cinco P-15, S. A. P. I. de C. V.</t>
  </si>
  <si>
    <t>E/1380/PP/2015</t>
  </si>
  <si>
    <t>Los Altos Solar, S. A. P. I. de C. V.</t>
  </si>
  <si>
    <t>E/1381/PP/2015</t>
  </si>
  <si>
    <t>Solar de la Sierra, S. A. P. I. de C. V.</t>
  </si>
  <si>
    <t>E/1382/PP/2015</t>
  </si>
  <si>
    <t>Parque Solar Las Lomas de Ocampo, S. A. de C. V.</t>
  </si>
  <si>
    <t>E/1383/PP/2015</t>
  </si>
  <si>
    <t>Parque Solar Los Vallecitos I, S. A. de C. V.</t>
  </si>
  <si>
    <t>E/1384/PP/2015</t>
  </si>
  <si>
    <t>Villa Comaltitlán Solar PV, S. A. de C. V.</t>
  </si>
  <si>
    <t>E/1385/PP/2015</t>
  </si>
  <si>
    <t>Diez Solar, S. A. P. I. de C. V.</t>
  </si>
  <si>
    <t>Central Carrizo</t>
  </si>
  <si>
    <t>E/1386/PP/2015</t>
  </si>
  <si>
    <t>E/1387/PP/2015</t>
  </si>
  <si>
    <t>Parque Eólico La Carabina I, S. A. P. I. de C. V.</t>
  </si>
  <si>
    <t>E/1388/AUT/2015</t>
  </si>
  <si>
    <t>Parque Eólico La Carabina II, S. A. P. I. de C. V.</t>
  </si>
  <si>
    <t>E/1389/AUT/2015</t>
  </si>
  <si>
    <t>Delaro, S. de R. L. de C. V.</t>
  </si>
  <si>
    <t>E/1390/AUT/2015</t>
  </si>
  <si>
    <t>Intenergy México, S. A. de C. V.</t>
  </si>
  <si>
    <t>E/1391/AUT/2015</t>
  </si>
  <si>
    <t>Parque Eólico El Mezquite, S. A. P. I. de C. V.</t>
  </si>
  <si>
    <t>E/1392/AUT/2015</t>
  </si>
  <si>
    <t>E/1393/AUT/2015</t>
  </si>
  <si>
    <t>Eolicse, S. A. P. I. de C. V.</t>
  </si>
  <si>
    <t>E/1394/AUT/2015</t>
  </si>
  <si>
    <t>Eólica Chinampas, S. A. P. I. de C. V.</t>
  </si>
  <si>
    <t>E/1395/AUT/2015</t>
  </si>
  <si>
    <t>Energía de Pachuca, S. A. P. I. de C. V.</t>
  </si>
  <si>
    <t>E/1396/AUT/2015</t>
  </si>
  <si>
    <t>Iberdrola Cogeneración Altamira, S. A. de C. V.</t>
  </si>
  <si>
    <t>E/1397/COG/2015</t>
  </si>
  <si>
    <t>GAT Energía, S. A. de C. V.</t>
  </si>
  <si>
    <t>E/1398/COG/2015</t>
  </si>
  <si>
    <t>Tampico Renewable Energy, S. A. P. I. de C. V.</t>
  </si>
  <si>
    <t>E/1399/COG/2015</t>
  </si>
  <si>
    <t>Productora de Energía Tizayuca, S. A. de C. V.</t>
  </si>
  <si>
    <t>E/1400/COG/2015</t>
  </si>
  <si>
    <t>Abeinsa Juárez N-III, S. A. de C. V.</t>
  </si>
  <si>
    <t>E/1401/PIE/2015</t>
  </si>
  <si>
    <t>Parque Solar Las Lomas de Ocampo II, S. A. de C. V.</t>
  </si>
  <si>
    <t>E/1402/PP/2015</t>
  </si>
  <si>
    <t>Parque Solar Las Tinajas, S. A. de C. V.</t>
  </si>
  <si>
    <t>E/1403/PP/2015</t>
  </si>
  <si>
    <t>Parque Solar Los Vallecitos II, S. A. de C. V.</t>
  </si>
  <si>
    <t>E/1404/PP/2015</t>
  </si>
  <si>
    <t>Sol de Parral, S. de R. L. de C. V.</t>
  </si>
  <si>
    <t>E/1405/PP/2015</t>
  </si>
  <si>
    <t>Central Pinos</t>
  </si>
  <si>
    <t>E/1406/PP/2015</t>
  </si>
  <si>
    <t>Eolia San Julián, S. A. P. I. de C. V.</t>
  </si>
  <si>
    <t>E/1407/PP/2015</t>
  </si>
  <si>
    <t>Crison 2 Solar, S. A. de C. V.</t>
  </si>
  <si>
    <t>Central Jiménez 2</t>
  </si>
  <si>
    <t>E/1408/PP/2015</t>
  </si>
  <si>
    <t>Solar Carbo I México, S. de R. L. de C. V.</t>
  </si>
  <si>
    <t>E/1409/PP/2015</t>
  </si>
  <si>
    <t>Planta el Salto II</t>
  </si>
  <si>
    <t>E/1410/PP/2015</t>
  </si>
  <si>
    <t>E/1411/AUT/2015</t>
  </si>
  <si>
    <t>Eólica San Julián, S. A. P. I. de C. V.</t>
  </si>
  <si>
    <t>E/1412/AUT/2015</t>
  </si>
  <si>
    <t>Hewlett Packard México, S. de R. L. de C. V.</t>
  </si>
  <si>
    <t>E/1413/AUT/2015</t>
  </si>
  <si>
    <t>Energía Verde Bordo IV, S. A. P. I. de C. V.</t>
  </si>
  <si>
    <t>E/1414/COG/2015</t>
  </si>
  <si>
    <t>Central San Agustín</t>
  </si>
  <si>
    <t>E/1415/COG/2015</t>
  </si>
  <si>
    <t>Ciudad Hidalgo Solar PV, S. A. de C. V.</t>
  </si>
  <si>
    <t>Central Ciudad Hidalgo-Chiapas</t>
  </si>
  <si>
    <t>E/1416/PP/2015</t>
  </si>
  <si>
    <t>Planta Cuerámaro 1</t>
  </si>
  <si>
    <t>E/1417/PP/2015</t>
  </si>
  <si>
    <t>Planta Delicias 5</t>
  </si>
  <si>
    <t>E/1418/PP/2015</t>
  </si>
  <si>
    <t>Central Cadereyta</t>
  </si>
  <si>
    <t>E/1419/PP/2015</t>
  </si>
  <si>
    <t>Central Cardonal</t>
  </si>
  <si>
    <t>E/1420/PP/2015</t>
  </si>
  <si>
    <t>Central Juchique</t>
  </si>
  <si>
    <t>E/1421/PP/2015</t>
  </si>
  <si>
    <t>E/1422/PP/2015</t>
  </si>
  <si>
    <t>Sol de San Jerónimo II, S. de R. L. de C. V.</t>
  </si>
  <si>
    <t>E/1423/PP/2015</t>
  </si>
  <si>
    <t>Parque Solar Las Lomas de Ocampo III, S. A. de C. V.</t>
  </si>
  <si>
    <t>E/1424/PP/2015</t>
  </si>
  <si>
    <t>Parque Eólico de Lecias, S. de R. L. de C. V.</t>
  </si>
  <si>
    <t>E/1425/AUT/2015</t>
  </si>
  <si>
    <t>Productora Yoreme, S. de P. R. de R. L.</t>
  </si>
  <si>
    <t>E/1426/GEN/2015</t>
  </si>
  <si>
    <t>Sociedad Generadora de Energía Sustentable de Los Altos, S. de R. L. de C. V.</t>
  </si>
  <si>
    <t>E/1427/AUT/2015</t>
  </si>
  <si>
    <t>Campo Geotérmico Ixcatán</t>
  </si>
  <si>
    <t>E/1428/AUT/2015</t>
  </si>
  <si>
    <t>Campo Geotérmico Amarillo</t>
  </si>
  <si>
    <t>E/1429/AUT/2015</t>
  </si>
  <si>
    <t>Campo Geotérmico Rancho Viejo</t>
  </si>
  <si>
    <t>E/1430/AUT/2015</t>
  </si>
  <si>
    <t>Parque Eólico El Vigil</t>
  </si>
  <si>
    <t>E/1431/AUT/2015</t>
  </si>
  <si>
    <t>Parque Eólico Coyoles</t>
  </si>
  <si>
    <t>E/1432/AUT/2015</t>
  </si>
  <si>
    <t>E/1433/AUT/2015</t>
  </si>
  <si>
    <t>Central LFGE Los Mochis, S. de R. L. de C. V.</t>
  </si>
  <si>
    <t>E/1434/AUT/2015</t>
  </si>
  <si>
    <t>Central LFGE Tijuana, S. de R. L. de C. V.</t>
  </si>
  <si>
    <t>E/1435/AUT/2015</t>
  </si>
  <si>
    <t>Central LFGE Cadereyta, S. de R. L. de C. V.</t>
  </si>
  <si>
    <t>E/1436/AUT/2015</t>
  </si>
  <si>
    <t>Sol de San Jerónimo I, S. de R. L. de C. V.</t>
  </si>
  <si>
    <t>E/1437/AUT/2015</t>
  </si>
  <si>
    <t>Sonne de Kiko, S. de R. L. de C. V.</t>
  </si>
  <si>
    <t>E/1438/AUT/2015</t>
  </si>
  <si>
    <t>Eólica Cerritos, S. A. P. I. de C. V.</t>
  </si>
  <si>
    <t>E/1439/AUT/2015</t>
  </si>
  <si>
    <t>Parque Eólica Huimilpan, S. A. P. I. de C. V.</t>
  </si>
  <si>
    <t>E/1440/AUT/2015</t>
  </si>
  <si>
    <t>Iberdrola Renovables Centro, S. A. de C. V.</t>
  </si>
  <si>
    <t>E/1441/AUT/2015</t>
  </si>
  <si>
    <t>Iberdrola Renovables Noroeste, S. A. de C. V.</t>
  </si>
  <si>
    <t>E/1442/AUT/2015</t>
  </si>
  <si>
    <t>Iberdrola Renovables Norte, S. A. de C. V.</t>
  </si>
  <si>
    <t>E/1443/AUT/2015</t>
  </si>
  <si>
    <t>Iberdrola Renovables del Bajío, S. A. de C. V.</t>
  </si>
  <si>
    <t>E/1444/AUT/2015</t>
  </si>
  <si>
    <t>Micase, S. A. de C. V.</t>
  </si>
  <si>
    <t>E/1445/COG/2015</t>
  </si>
  <si>
    <t>Unión Energética del Noroeste, S. A. de C. V.</t>
  </si>
  <si>
    <t>E/1446/COG/2015</t>
  </si>
  <si>
    <t>Cogeneración de Salamanca, S. A. de C. V.</t>
  </si>
  <si>
    <t>E/1447/COG/2015</t>
  </si>
  <si>
    <t>Mirgaca 6 Solar, S. A. de C. V.</t>
  </si>
  <si>
    <t>Central Cusihuriachi</t>
  </si>
  <si>
    <t>E/1448/PP/2015.</t>
  </si>
  <si>
    <t>Central Acaponeta 6</t>
  </si>
  <si>
    <t>E/1449/PP/2015</t>
  </si>
  <si>
    <t>Central Villa Ahumada 6</t>
  </si>
  <si>
    <t>E/1450/PP/2015</t>
  </si>
  <si>
    <t>E/1451/PP/2015</t>
  </si>
  <si>
    <t>E/1452/PP/2015</t>
  </si>
  <si>
    <t>E/1453/PP/2015</t>
  </si>
  <si>
    <t>E/1454/PP/2015</t>
  </si>
  <si>
    <t>Central Santa Bárbara 4</t>
  </si>
  <si>
    <t>E/1455/PP/2015</t>
  </si>
  <si>
    <t>La Trinidad Solar Dos, S. A. P. I. de C. V.</t>
  </si>
  <si>
    <t>E/1456/PP/2015</t>
  </si>
  <si>
    <t>Green Hub, S. de R. L. de C. V.</t>
  </si>
  <si>
    <t>Central El Roble</t>
  </si>
  <si>
    <t>E/1457/PP/2015</t>
  </si>
  <si>
    <t>Gransolar Ocotlán, S. A. de C. V.</t>
  </si>
  <si>
    <t>E/1458/PP/2015</t>
  </si>
  <si>
    <t>Parque Solar Fotovoltaico El Castillo, S. A. de C. V.</t>
  </si>
  <si>
    <t>E/1459/PP/2015</t>
  </si>
  <si>
    <t>Gransolar Jalisco, S. A. de C. V.</t>
  </si>
  <si>
    <t>E/1460/PP/2015</t>
  </si>
  <si>
    <t>Sonne de Iturbide, S. de R. L. de C. V.</t>
  </si>
  <si>
    <t>E/1461/PP/2015</t>
  </si>
  <si>
    <t>Central San Luis de la Paz 2</t>
  </si>
  <si>
    <t>E/1462/PP/2015</t>
  </si>
  <si>
    <t>Sonora Energy Group Mexicali, S. A. de C. V.</t>
  </si>
  <si>
    <t>E/1463/PP/2015</t>
  </si>
  <si>
    <t>SEGC Sonora Energy Group Caborca, S. A. de C. V.</t>
  </si>
  <si>
    <t>E/1464/PP/2015</t>
  </si>
  <si>
    <t>Iberdrola Renovables Irapuato, S. A. de C. V.</t>
  </si>
  <si>
    <t>E/1465/AUT/2015</t>
  </si>
  <si>
    <t>E/1466/COG/2015</t>
  </si>
  <si>
    <t>Energía Renovable de la Península, S. A. P. I. de C. V.</t>
  </si>
  <si>
    <t>E/1467/AUT/2015</t>
  </si>
  <si>
    <t>Eólica de Guanajuato, S. A. P. I. de C. V.</t>
  </si>
  <si>
    <t>E/1468/AUT/2015</t>
  </si>
  <si>
    <t>Tampico Solar, S. A. de C. V.</t>
  </si>
  <si>
    <t>Central Carbonera de Guadalupe</t>
  </si>
  <si>
    <t>E/1469/AUT/2015</t>
  </si>
  <si>
    <t>Parque Eólico Reynosa III, S. A. de C. V.</t>
  </si>
  <si>
    <t>E/1470/AUT/2015</t>
  </si>
  <si>
    <t>Parque Eólico Reynosa IV, S. A. de C. V.</t>
  </si>
  <si>
    <t>E/1471/AUT/2015</t>
  </si>
  <si>
    <t>Parque Eólico Reynosa V, S. A. de C. V.</t>
  </si>
  <si>
    <t>E/1472/AUT/2015</t>
  </si>
  <si>
    <t>Potosí Solar, S. A. de C. V.</t>
  </si>
  <si>
    <t>E/1473/AUT/2015</t>
  </si>
  <si>
    <t>MEP Caelum Renovables y Energía, S. A. de C. V.</t>
  </si>
  <si>
    <t>E/1474/AUT/2015</t>
  </si>
  <si>
    <t>Enelim, Design &amp; Engineering of Renewable Energy Projects, S. A. de C. V.</t>
  </si>
  <si>
    <t>E/1475/PP/2015</t>
  </si>
  <si>
    <t>E/1476/PP/2015</t>
  </si>
  <si>
    <t>Fuerza y Energía Limpia de México, S. de R. L. de C. V.</t>
  </si>
  <si>
    <t>E/1477/PP/2015</t>
  </si>
  <si>
    <t>Acquavento, S. A. de C. V.</t>
  </si>
  <si>
    <t>E/1478/AUT/2015</t>
  </si>
  <si>
    <t>Desarrollos Residenciales Monte Real, S. A. de C. V.</t>
  </si>
  <si>
    <t>E/1479/AUT/2015</t>
  </si>
  <si>
    <t>Koala Solar, S. A. de C. V.</t>
  </si>
  <si>
    <t>E/1480/AUT/2015</t>
  </si>
  <si>
    <t>Proyectos Ika, S. A. de C. V.</t>
  </si>
  <si>
    <t>E/1481/AUT/2015</t>
  </si>
  <si>
    <t>E/1482/AUT/2015</t>
  </si>
  <si>
    <t>Pro Power Dos, S. A. P. I. de C. V.</t>
  </si>
  <si>
    <t>E/1483/COG/2015</t>
  </si>
  <si>
    <t>Compañía Productora de Electricidad Cpq, S. A. de C. V.</t>
  </si>
  <si>
    <t>E/1484/COG/2015</t>
  </si>
  <si>
    <t>Smurfit Cartón y Papel de México, S. A. de C. V.</t>
  </si>
  <si>
    <t>Planta Ecatepec</t>
  </si>
  <si>
    <t>E/1485/COG/2015</t>
  </si>
  <si>
    <t>Iberdrola Cogeneración Bajío, S. A. de C. V.</t>
  </si>
  <si>
    <t>E/1486/COG/2015</t>
  </si>
  <si>
    <t>Juanita Electric, S. A. P. I. de C. V.</t>
  </si>
  <si>
    <t>Central El Gargantillo</t>
  </si>
  <si>
    <t>E/1487/COG/2015</t>
  </si>
  <si>
    <t>Central Villa Juanita</t>
  </si>
  <si>
    <t>E/1488/COG/2015</t>
  </si>
  <si>
    <t>Tocote, S. A. P. I. de C. V.</t>
  </si>
  <si>
    <t>E/1489/AUT/2015</t>
  </si>
  <si>
    <t>Generadora de Energía del Istmo, S. A. de C. V.</t>
  </si>
  <si>
    <t>E/1490/AUT/2015</t>
  </si>
  <si>
    <t>Central Fotovoltaica Border Solar Norte, S. A. de C. V.</t>
  </si>
  <si>
    <t>E/1491/AUT/2015</t>
  </si>
  <si>
    <t>Fotovoltaica ENH, S. A. de C. V.</t>
  </si>
  <si>
    <t>E/1492/AUT/2015</t>
  </si>
  <si>
    <t>Desarrollos Solares Delicias, S. A. P. I. de C. V.</t>
  </si>
  <si>
    <t>Central Fase I</t>
  </si>
  <si>
    <t>E/1493/AUT/2015</t>
  </si>
  <si>
    <t>Central Fase II</t>
  </si>
  <si>
    <t>E/1494/AUT/2015</t>
  </si>
  <si>
    <t>Central Fase III</t>
  </si>
  <si>
    <t>E/1495/AUT/2015</t>
  </si>
  <si>
    <t>E/1496/AUT/2015</t>
  </si>
  <si>
    <t>E/1497/AUT/2015</t>
  </si>
  <si>
    <t>Metaloides, S. A. de C. V.</t>
  </si>
  <si>
    <t>E/1498/GEN/2015</t>
  </si>
  <si>
    <t>Iberdrola Renovables Zacatecas, S. A. de C. V.</t>
  </si>
  <si>
    <t>E/1499/AUT/2015</t>
  </si>
  <si>
    <t>Luz Ecológica de Juárez, S. A. de C. V.</t>
  </si>
  <si>
    <t>E/1500/AUT/2015</t>
  </si>
  <si>
    <t>Akin Solar, S. A. de C. V.</t>
  </si>
  <si>
    <t>E/1501/AUT/2015</t>
  </si>
  <si>
    <t>Energía Verde Meyer, S. A. de C. V.</t>
  </si>
  <si>
    <t>E/1502/AUT/2015</t>
  </si>
  <si>
    <t>Altair Importación y Exportación, S. A. P. I. de C. V.</t>
  </si>
  <si>
    <t>E/1503/AUT/2015</t>
  </si>
  <si>
    <t>Cajeme Solar, S. A. de C. V.</t>
  </si>
  <si>
    <t>E/1504/AUT/2015</t>
  </si>
  <si>
    <t>Energía Solar Alaia II, S. A. P. I. de C. V.</t>
  </si>
  <si>
    <t>E/1505/AUT/2015</t>
  </si>
  <si>
    <t>Energía Solar Alaia III, S. A. P. I. de C. V.</t>
  </si>
  <si>
    <t>E/1506/AUT/2015</t>
  </si>
  <si>
    <t>Energía Solar Alaia IV, S. A. P. I. de C. V.</t>
  </si>
  <si>
    <t>E/1507/AUT/2015</t>
  </si>
  <si>
    <t>Energía Solar Alaia V, S. A. P. I. de C. V.</t>
  </si>
  <si>
    <t>E/1508/AUT/2015</t>
  </si>
  <si>
    <t>Juárez Renovables, S. A. P. I. de C. V.</t>
  </si>
  <si>
    <t>E/1509/AUT/2015</t>
  </si>
  <si>
    <t>RMCS Comercio, S. A. P. I. de C. V.</t>
  </si>
  <si>
    <t>E/1510/AUT/2015</t>
  </si>
  <si>
    <t>Proteus Solar, S. A. de C. V.</t>
  </si>
  <si>
    <t>Central Carbonera de Ojo de Agua</t>
  </si>
  <si>
    <t>E/1511/AUT/2015</t>
  </si>
  <si>
    <t>El Rollo Solar, S. A. P. I. de C. V.</t>
  </si>
  <si>
    <t>E/1512/AUT/2015</t>
  </si>
  <si>
    <t>Empaques Nova, S. A. de C. V.</t>
  </si>
  <si>
    <t>E/1513/COG/2015</t>
  </si>
  <si>
    <t>Mexichem Cogeneración Uno, S. A. de C. V.</t>
  </si>
  <si>
    <t>E/1514/COG/2015</t>
  </si>
  <si>
    <t>Mexichem Cogeneración Cactus, S. A. P. I. de C. V.</t>
  </si>
  <si>
    <t>E/1515/COG/2015</t>
  </si>
  <si>
    <t>Abent 3t, S. A. P. I. de C. V.</t>
  </si>
  <si>
    <t>E/1516/COG/2015</t>
  </si>
  <si>
    <t>Tai Durango Cuatro Neo, S. A. P. I. de C. V.</t>
  </si>
  <si>
    <t>Central Tai Durango-IV Neo</t>
  </si>
  <si>
    <t>E/1517/PP/2015</t>
  </si>
  <si>
    <t>Energía Renovable de Naucalpan, S. A. P. I. de C. V.</t>
  </si>
  <si>
    <t>E/1518/AUT/2015</t>
  </si>
  <si>
    <t>Residuos Solidos</t>
  </si>
  <si>
    <t>E/1519/AUT/2015</t>
  </si>
  <si>
    <t>K’iin, S. A. P. I. de C. V.</t>
  </si>
  <si>
    <t>E/1520/AUT/2015</t>
  </si>
  <si>
    <t>E/1521/PP/2015</t>
  </si>
  <si>
    <t>Socios Energéticos Investments, S. A. P. I. de C. V.</t>
  </si>
  <si>
    <t>E/1522/AUT/2015</t>
  </si>
  <si>
    <t>E/1523/AUT/2015</t>
  </si>
  <si>
    <t>E/1524/AUT/2015</t>
  </si>
  <si>
    <t>Gestamp Wind México II, S. A. P. I. de C. V.</t>
  </si>
  <si>
    <t>E/1525/GEN/2015</t>
  </si>
  <si>
    <t>Emerging America Inmobiliaria, S. A. de C. V.</t>
  </si>
  <si>
    <t>E/1526/GEN/2015</t>
  </si>
  <si>
    <t>Absormex Cmpc Tissue, S. A. de C. V.</t>
  </si>
  <si>
    <t>E/1527/GEN/2015</t>
  </si>
  <si>
    <t>Energía Limpia de la Laguna, S. A. de C. V.</t>
  </si>
  <si>
    <t>E/1528/AUT/2015</t>
  </si>
  <si>
    <t>Caterpillar México, S. A. de C. V.</t>
  </si>
  <si>
    <t>E/1529/GEN/2015</t>
  </si>
  <si>
    <t>Caterpillar Torreón, S. de R. L. de C. V.</t>
  </si>
  <si>
    <t>E/1530/GEN/2015</t>
  </si>
  <si>
    <t>B-Energy Industries, S. A. de C. V.</t>
  </si>
  <si>
    <t>E/1531/GEN/2015</t>
  </si>
  <si>
    <t>Givaudan de México, S. A. de C. V.</t>
  </si>
  <si>
    <t>E/1532/GEN/2015</t>
  </si>
  <si>
    <t>E/1533/GEN/2015</t>
  </si>
  <si>
    <t>Laminados de Barro, S. A. de C. V.</t>
  </si>
  <si>
    <t>E/1534/GEN/2015</t>
  </si>
  <si>
    <t>Refractarios Básicos, S. A. de C. V.</t>
  </si>
  <si>
    <t>E/1535/GEN/2015</t>
  </si>
  <si>
    <t>Saya Group México, S. de R. L. de C. V.</t>
  </si>
  <si>
    <t>E/1536/GEN/2015</t>
  </si>
  <si>
    <t>Central Eólica de México 2, S. A. P. I. de C. V.</t>
  </si>
  <si>
    <t>E/1537/GEN/2015</t>
  </si>
  <si>
    <t>Comisión Estatal de Energía de Guerrero</t>
  </si>
  <si>
    <t>E/1538/AUT/2015</t>
  </si>
  <si>
    <t>Acc4t, S. A. P. I. de C. V.</t>
  </si>
  <si>
    <t>E/1539/GEN/2015</t>
  </si>
  <si>
    <t>Notus Energía México, S. A. de C. V.</t>
  </si>
  <si>
    <t>E/1540/GEN/2015</t>
  </si>
  <si>
    <t>E/1541/PP/2015</t>
  </si>
  <si>
    <t>E/1542/GEN/2015</t>
  </si>
  <si>
    <t>Altopro, S. A. de C. V.</t>
  </si>
  <si>
    <t>Central España</t>
  </si>
  <si>
    <t>E/1543/GEN/2015</t>
  </si>
  <si>
    <t>Central Irapuato</t>
  </si>
  <si>
    <t>E/1544/GEN/2015</t>
  </si>
  <si>
    <t>Central Reforma</t>
  </si>
  <si>
    <t>E/1545/GEN/2015</t>
  </si>
  <si>
    <t>Central Adolfo López Mateos</t>
  </si>
  <si>
    <t>E/1546/GEN/2015</t>
  </si>
  <si>
    <t>E/1547/GEN/2015</t>
  </si>
  <si>
    <t>Minera del Norte, S. A. de C. V.</t>
  </si>
  <si>
    <t>Central Coahuila</t>
  </si>
  <si>
    <t>E/1548/GEN/2015</t>
  </si>
  <si>
    <t>E/1549/GEN/2015</t>
  </si>
  <si>
    <t>Ronal San Luis, S. A. de C. V.</t>
  </si>
  <si>
    <t>E/1550/GEN/2015</t>
  </si>
  <si>
    <t>Biotek Power, S. A. de C. V.</t>
  </si>
  <si>
    <t>E/1551/GEN/2015</t>
  </si>
  <si>
    <t>E/1552/GEN/2015</t>
  </si>
  <si>
    <t>Prenergy Sustentable, S. A. de C. V.</t>
  </si>
  <si>
    <t>E/1553/GEN/2015</t>
  </si>
  <si>
    <t>Quimi-Kao, S. A. de C. V.</t>
  </si>
  <si>
    <t>E/1554/GEN/2015</t>
  </si>
  <si>
    <t>Pasteurizadora Maulec, S. A. de C. V.</t>
  </si>
  <si>
    <t>E/1555/GEN/2015</t>
  </si>
  <si>
    <t>Egreentech, S. A. de C. V.</t>
  </si>
  <si>
    <t>Central Los Cabos</t>
  </si>
  <si>
    <t>E/1556/GEN/2015</t>
  </si>
  <si>
    <t>Residuos Sólidos Urbanos</t>
  </si>
  <si>
    <t>E/1557/GEN/2015</t>
  </si>
  <si>
    <t>GP Energía, S. A. de C. V.</t>
  </si>
  <si>
    <t>E/1558/GEN/2015</t>
  </si>
  <si>
    <t>Lamosa Energía de Monterrey, S. A. de C. V.</t>
  </si>
  <si>
    <t>E/1559/GEN/2015</t>
  </si>
  <si>
    <t>Tecmed Energy de Sonora, S. A. de C. V.</t>
  </si>
  <si>
    <t>E/1560/GEN/2015</t>
  </si>
  <si>
    <t>Parras Cone de México, S. A. de C. V.</t>
  </si>
  <si>
    <t>E/1561/GEN/2015</t>
  </si>
  <si>
    <t>Iberdrola Energía Escobedo, S. A. de C. V.</t>
  </si>
  <si>
    <t>E/1562/PIE/2015</t>
  </si>
  <si>
    <t>Promotora de Recursos y Proyectos Las Palmas, S. A. de C. V.</t>
  </si>
  <si>
    <t>E/1563/GEN/2015</t>
  </si>
  <si>
    <t>Frontera Mexico Generacion</t>
  </si>
  <si>
    <t>A.IMP</t>
  </si>
  <si>
    <t>AUT/002/2015</t>
  </si>
  <si>
    <t>Comisión Federal de Electricidad</t>
  </si>
  <si>
    <t>Central Colotlipa</t>
  </si>
  <si>
    <t>E/1565/GEN/2015</t>
  </si>
  <si>
    <t>Generador</t>
  </si>
  <si>
    <t>Central Ambrosio Figueroa</t>
  </si>
  <si>
    <t>E/1566/GEN/2015</t>
  </si>
  <si>
    <t>Central Portezuelos I</t>
  </si>
  <si>
    <t>E/1567/GEN/2015</t>
  </si>
  <si>
    <t>05/abr/1898</t>
  </si>
  <si>
    <t>Central Portezuelos II</t>
  </si>
  <si>
    <t>E/1568/GEN/2015</t>
  </si>
  <si>
    <t>Central Santa Bárbara</t>
  </si>
  <si>
    <t>E/1569/GEN/2015</t>
  </si>
  <si>
    <t>Central Guerrero Negro</t>
  </si>
  <si>
    <t>E/1570/GEN/2015</t>
  </si>
  <si>
    <t>Central La Venta</t>
  </si>
  <si>
    <t>E/1571/GEN/2015</t>
  </si>
  <si>
    <t>Central Yuumil'iik</t>
  </si>
  <si>
    <t>E/1572/GEN/2015</t>
  </si>
  <si>
    <t>Central Cerro Prieto</t>
  </si>
  <si>
    <t>E/1573/GEN/2015</t>
  </si>
  <si>
    <t>Calor Geotérmico y Solar</t>
  </si>
  <si>
    <t>Geotérmica y Fotovoltaico</t>
  </si>
  <si>
    <t>Central Tres Vírgenes</t>
  </si>
  <si>
    <t>E/1574/GEN/2015</t>
  </si>
  <si>
    <t>Central Colina</t>
  </si>
  <si>
    <t>E/1575/GEN/2015</t>
  </si>
  <si>
    <t>Central Gral. Salvador Alvarado</t>
  </si>
  <si>
    <t>E/1576/GEN/2015</t>
  </si>
  <si>
    <t>Central la Boquilla</t>
  </si>
  <si>
    <t>E/1577/GEN/2015</t>
  </si>
  <si>
    <t>Central Mocuzari</t>
  </si>
  <si>
    <t>E/1578/GEN/2015</t>
  </si>
  <si>
    <t>Central Oviachic</t>
  </si>
  <si>
    <t>E/1579/GEN/2015</t>
  </si>
  <si>
    <t>Central Santa Rosalía</t>
  </si>
  <si>
    <t>E/1580/GEN/2015</t>
  </si>
  <si>
    <t>Central Los Azufres</t>
  </si>
  <si>
    <t>E/1581/GEN/2015</t>
  </si>
  <si>
    <t>Central Humeros</t>
  </si>
  <si>
    <t>E/1582/GEN/2015</t>
  </si>
  <si>
    <t>Central Bartolinas</t>
  </si>
  <si>
    <t>E/1583/GEN/2015</t>
  </si>
  <si>
    <t>Central Bombaná</t>
  </si>
  <si>
    <t>E/1584/GEN/2015</t>
  </si>
  <si>
    <t>Central Botello</t>
  </si>
  <si>
    <t>E/1585/GEN/2015</t>
  </si>
  <si>
    <t>Central Camilo Arriaga</t>
  </si>
  <si>
    <t>E/1586/GEN/2015</t>
  </si>
  <si>
    <t>Central Chilapan</t>
  </si>
  <si>
    <t>E/1587/GEN/2015</t>
  </si>
  <si>
    <t>Central Platanal</t>
  </si>
  <si>
    <t>E/1588/GEN/2015</t>
  </si>
  <si>
    <t>Central Electroquímica</t>
  </si>
  <si>
    <t>E/1589/GEN/2015</t>
  </si>
  <si>
    <t>Central Encanto</t>
  </si>
  <si>
    <t>E/1590/GEN/2015</t>
  </si>
  <si>
    <t>Central Itzicuaro</t>
  </si>
  <si>
    <t>E/1591/GEN/2015</t>
  </si>
  <si>
    <t>Central Ixtaczoquitlán</t>
  </si>
  <si>
    <t>E/1592/GEN/2015</t>
  </si>
  <si>
    <t>Central José Cecilio del Valle</t>
  </si>
  <si>
    <t>E/1593/GEN/2015</t>
  </si>
  <si>
    <t>Central Jumatán</t>
  </si>
  <si>
    <t>E/1594/GEN/2015</t>
  </si>
  <si>
    <t>Central Luis M. Rojas</t>
  </si>
  <si>
    <t>E/1595/GEN/2015</t>
  </si>
  <si>
    <t>Central Micos</t>
  </si>
  <si>
    <t>E/1596/GEN/2015</t>
  </si>
  <si>
    <t>Central las Minas</t>
  </si>
  <si>
    <t>E/1597/GEN/2015</t>
  </si>
  <si>
    <t>Central Puente Grande</t>
  </si>
  <si>
    <t>E/1598/GEN/2015</t>
  </si>
  <si>
    <t>Central San Pedro Poruas</t>
  </si>
  <si>
    <t>E/1599/GEN/2015</t>
  </si>
  <si>
    <t>Central Schpoina</t>
  </si>
  <si>
    <t>E/1600/GEN/2015</t>
  </si>
  <si>
    <t>Central Tamazulapan</t>
  </si>
  <si>
    <t>E/1601/GEN/2015</t>
  </si>
  <si>
    <t>Central Texolo</t>
  </si>
  <si>
    <t>E/1602/GEN/2015</t>
  </si>
  <si>
    <t>Central Tirio</t>
  </si>
  <si>
    <t>E/1603/GEN/2015</t>
  </si>
  <si>
    <t>Central Zumpimito</t>
  </si>
  <si>
    <t>E/1604/GEN/2015</t>
  </si>
  <si>
    <t>Central Carlos Ramírez Ulloa</t>
  </si>
  <si>
    <t>E/1605/GEN/2015</t>
  </si>
  <si>
    <t>Central Ing. Fernando Hiriart Balderrama</t>
  </si>
  <si>
    <t>E/1606/GEN/2015</t>
  </si>
  <si>
    <t>Central Tingambato</t>
  </si>
  <si>
    <t>E/1607/GEN/2015</t>
  </si>
  <si>
    <t>Central Colimilla</t>
  </si>
  <si>
    <t>E/1608/GEN/2015</t>
  </si>
  <si>
    <t>Central Cupatitzio</t>
  </si>
  <si>
    <t>E/1609/GEN/2015</t>
  </si>
  <si>
    <t>Central El Cóbano</t>
  </si>
  <si>
    <t>E/1610/GEN/2015</t>
  </si>
  <si>
    <t>Central La Yesca</t>
  </si>
  <si>
    <t>E/1611/GEN/2015</t>
  </si>
  <si>
    <t>Central La Villita</t>
  </si>
  <si>
    <t>E/1612/GEN/2015</t>
  </si>
  <si>
    <t>Central Leonardo Rodríguez Alcaine</t>
  </si>
  <si>
    <t>E/1613/GEN/2015</t>
  </si>
  <si>
    <t>Central Manuel Moreno Torres</t>
  </si>
  <si>
    <t>E/1614/GEN/2015</t>
  </si>
  <si>
    <t>Central Mazatepec</t>
  </si>
  <si>
    <t>E/1615/GEN/2015</t>
  </si>
  <si>
    <t>Central Tuxpango</t>
  </si>
  <si>
    <t>E/1616/GEN/2015</t>
  </si>
  <si>
    <t>Central Valentín Gómez Farías</t>
  </si>
  <si>
    <t>E/1617/GEN/2015</t>
  </si>
  <si>
    <t>Central 27 de Septiembre</t>
  </si>
  <si>
    <t>E/1618/GEN/2015</t>
  </si>
  <si>
    <t>Central Bacurato</t>
  </si>
  <si>
    <t>E/1619/GEN/2015</t>
  </si>
  <si>
    <t>Central Humaya</t>
  </si>
  <si>
    <t>E/1620/GEN/2015</t>
  </si>
  <si>
    <t>Central La Amistad</t>
  </si>
  <si>
    <t>E/1621/GEN/2015</t>
  </si>
  <si>
    <t>Central Luis Donaldo Colosio Murrieta “Huites”</t>
  </si>
  <si>
    <t>E/1622/GEN/2015</t>
  </si>
  <si>
    <t>Central Pdte. Plutarco Elías Calles “El Novillo”</t>
  </si>
  <si>
    <t>E/1623/GEN/2015</t>
  </si>
  <si>
    <t>Central Prof. Raúl J. Marsal Cordova</t>
  </si>
  <si>
    <t>E/1624/GEN/2015</t>
  </si>
  <si>
    <t xml:space="preserve">Central Aguamilpa Solidaridad </t>
  </si>
  <si>
    <t>E/1625/GEN/2015</t>
  </si>
  <si>
    <t>Central General Manuel M. Diéguez</t>
  </si>
  <si>
    <t>E/1626/GEN/2015</t>
  </si>
  <si>
    <t xml:space="preserve">Central Temascal y Ampliación Temascal </t>
  </si>
  <si>
    <t>E/1627/GEN/2015</t>
  </si>
  <si>
    <t>Central Ángel Albino Corzo “Peñitas”</t>
  </si>
  <si>
    <t>E/1628/GEN/2015</t>
  </si>
  <si>
    <t>Central Belisario Domínguez</t>
  </si>
  <si>
    <t>E/1629/GEN/2015</t>
  </si>
  <si>
    <t>Central Falcón</t>
  </si>
  <si>
    <t>E/1630/GEN/2015</t>
  </si>
  <si>
    <t>Central El Infiernillo</t>
  </si>
  <si>
    <t>E/1631/GEN/2015</t>
  </si>
  <si>
    <t>Central Malpaso</t>
  </si>
  <si>
    <t>E/1632/GEN/2015</t>
  </si>
  <si>
    <t>E/1633/GEN/2015</t>
  </si>
  <si>
    <t>Central Atenco</t>
  </si>
  <si>
    <t>E/1634/GEN/2015</t>
  </si>
  <si>
    <t>Central Coapa</t>
  </si>
  <si>
    <t>E/1635/GEN/2015</t>
  </si>
  <si>
    <t>Central Coyotepec</t>
  </si>
  <si>
    <t>E/1636/GEN/2015</t>
  </si>
  <si>
    <t>Central Cogeneración Salamanca</t>
  </si>
  <si>
    <t>E/1637/GEN/2015</t>
  </si>
  <si>
    <t>Central Puerto Libertad</t>
  </si>
  <si>
    <t>E/1638/GEN/2015</t>
  </si>
  <si>
    <t>Central Santa Rosalía UME-15</t>
  </si>
  <si>
    <t>E/1639/GEN/2015</t>
  </si>
  <si>
    <t>Central Guerrero Negro II UME 14</t>
  </si>
  <si>
    <t>E/1640/GEN/2015</t>
  </si>
  <si>
    <t>Central Turbogás Xul-Ha UME 13</t>
  </si>
  <si>
    <t>E/1641/GEN/2015</t>
  </si>
  <si>
    <t>Central Santa Rosalía UME-07</t>
  </si>
  <si>
    <t>E/1642/GEN/2015</t>
  </si>
  <si>
    <t>Central Los Cabos UME-12</t>
  </si>
  <si>
    <t>E/1643/GEN/2015</t>
  </si>
  <si>
    <t>Central Santa Rosalía UME-16</t>
  </si>
  <si>
    <t>E/1644/GEN/2015</t>
  </si>
  <si>
    <t>Central UME-11</t>
  </si>
  <si>
    <t>E/1645/GEN/2015</t>
  </si>
  <si>
    <t>Central Los Cabos UME-10</t>
  </si>
  <si>
    <t>E/1646/GEN/2015</t>
  </si>
  <si>
    <t>Central Los Cabos UME-9</t>
  </si>
  <si>
    <t>E/1647/GEN/2015</t>
  </si>
  <si>
    <t>Central Guerrero Negro II UME-8</t>
  </si>
  <si>
    <t>E/1648/GEN/2015</t>
  </si>
  <si>
    <t>Central Turbogás Xul-Ha UME-06</t>
  </si>
  <si>
    <t>E/1649/GEN/2015</t>
  </si>
  <si>
    <t>Central Termoeléctrica Valle de México</t>
  </si>
  <si>
    <t>E/1650/GEN/2015</t>
  </si>
  <si>
    <t>Central Los Cabos UME-04</t>
  </si>
  <si>
    <t>E/1651/GEN/2015</t>
  </si>
  <si>
    <t>Central Turbogás Los Cabos UME-03</t>
  </si>
  <si>
    <t>E/1652/GEN/2015</t>
  </si>
  <si>
    <t>Central Turbogás Los Cabos UME-02</t>
  </si>
  <si>
    <t>E/1653/GEN/2015</t>
  </si>
  <si>
    <t>Central Combustión Interna Baja California Sur UME-01</t>
  </si>
  <si>
    <t>E/1654/GEN/2015</t>
  </si>
  <si>
    <t>Central Turbogás Xul - Ha</t>
  </si>
  <si>
    <t>E/1655/GEN/2015</t>
  </si>
  <si>
    <t>Central Turbogás Nizuc</t>
  </si>
  <si>
    <t>E/1656/GEN/2015</t>
  </si>
  <si>
    <t>Central Turbogás Nachi-Cocom</t>
  </si>
  <si>
    <t>E/1657/GEN/2015</t>
  </si>
  <si>
    <t>Central Turbogás Mérida II</t>
  </si>
  <si>
    <t>E/1658/GEN/2015</t>
  </si>
  <si>
    <t>Central Termoeléctrica Punta Prieta II</t>
  </si>
  <si>
    <t>E/1659/GEN/2015</t>
  </si>
  <si>
    <t>Central Turbogás Chankanaab</t>
  </si>
  <si>
    <t>E/1660/GEN/2015</t>
  </si>
  <si>
    <t>Central Turbogás Ciudad del Carmen</t>
  </si>
  <si>
    <t>E/1661/GEN/2015</t>
  </si>
  <si>
    <t>Central Termoeléctrica Presidente Juárez</t>
  </si>
  <si>
    <t>E/1662/GEN/2015</t>
  </si>
  <si>
    <t>Ciclo Combinado, Turbina de Gas y Turbina de Vapor</t>
  </si>
  <si>
    <t>Central Turbogás Cancún</t>
  </si>
  <si>
    <t>E/1663/GEN/2015</t>
  </si>
  <si>
    <t>Central Termoeléctrica Juan de Dios Bátiz Paredes</t>
  </si>
  <si>
    <t>E/1664/GEN/2015</t>
  </si>
  <si>
    <t>Central Termoeléctrica Villa de Reyes</t>
  </si>
  <si>
    <t>E/1665/GEN/2015</t>
  </si>
  <si>
    <t>Central Termoeléctrica José Lopez Portillo</t>
  </si>
  <si>
    <t>E/1666/GEN/2015</t>
  </si>
  <si>
    <t>Carbón</t>
  </si>
  <si>
    <t>Carboeléctrica</t>
  </si>
  <si>
    <t>Central Termoeléctrica José Aceves Pozos</t>
  </si>
  <si>
    <t>E/1667/GEN/2015</t>
  </si>
  <si>
    <t>Central Termoeléctrica Poza Rica</t>
  </si>
  <si>
    <t>E/1668/GEN/2015</t>
  </si>
  <si>
    <t>Central Termoeléctrica Guadalupe Victoria</t>
  </si>
  <si>
    <t>E/1669/GEN/2015</t>
  </si>
  <si>
    <t>Central Termoeléctrica Presidente Plutarco Elías Calles</t>
  </si>
  <si>
    <t>E/1670/GEN/2015</t>
  </si>
  <si>
    <t>Central Termoeléctrica Lerma</t>
  </si>
  <si>
    <t>E/1671/GEN/2015</t>
  </si>
  <si>
    <t>Central Termoeléctrica Gral. Manual Alvarez Moreno</t>
  </si>
  <si>
    <t>E/1672/GEN/2015</t>
  </si>
  <si>
    <t>Central Termoeléctrica Altamira</t>
  </si>
  <si>
    <t>E/1673/GEN/2015</t>
  </si>
  <si>
    <t>Central Termoeléctrica Pdte. Adolfo López Mateos</t>
  </si>
  <si>
    <t>E/1674/GEN/2015</t>
  </si>
  <si>
    <t>Central Turbogás Monterrey Universidad</t>
  </si>
  <si>
    <t>E/1675/GEN/2015</t>
  </si>
  <si>
    <t>Central Nucleoeléctrica Laguna Verde</t>
  </si>
  <si>
    <t>E/1676/GEN/2015</t>
  </si>
  <si>
    <t>Uranio</t>
  </si>
  <si>
    <t>Nucleoeléctrica</t>
  </si>
  <si>
    <t>Central Turbogás Parque Juárez</t>
  </si>
  <si>
    <t>E/1677/GEN/2015</t>
  </si>
  <si>
    <t>Central Termoeléctrica Gral. Francisco Villa</t>
  </si>
  <si>
    <t>E/1678/GEN/2015</t>
  </si>
  <si>
    <t>Central Termoeléctrica Carlos Rodríguez Rivero (Guaymas II)</t>
  </si>
  <si>
    <t>E/1679/GEN/2015</t>
  </si>
  <si>
    <t>Central Termoeléctrica Carbón II</t>
  </si>
  <si>
    <t>E/1680/GEN/2015</t>
  </si>
  <si>
    <t>Central Combustión Interna Yécora</t>
  </si>
  <si>
    <t>E/1681/GEN/2015</t>
  </si>
  <si>
    <t>Central Turbogás Monterrey Tecnológico</t>
  </si>
  <si>
    <t>E/1682/GEN/2015</t>
  </si>
  <si>
    <t>Central Combustión Interna Santa Rosalía</t>
  </si>
  <si>
    <t>E/1683/GEN/2015</t>
  </si>
  <si>
    <t>Central Turbogás Monterrey Leona</t>
  </si>
  <si>
    <t>E/1684/GEN/2015</t>
  </si>
  <si>
    <t>Central Combustión Interna Guerrero Negro II (Vizcaíno)</t>
  </si>
  <si>
    <t>E/1685/GEN/2015</t>
  </si>
  <si>
    <t>Central Combustión Interna Baja California Sur</t>
  </si>
  <si>
    <t>E/1686/GEN/2015</t>
  </si>
  <si>
    <t>Central Turbogás Monterrey Fundidora</t>
  </si>
  <si>
    <t>E/1687/GEN/2015</t>
  </si>
  <si>
    <t>Central Turbogás Monclova</t>
  </si>
  <si>
    <t>E/1688/GEN/2015</t>
  </si>
  <si>
    <t>Central Combustión Interna Agustín Olachea Avilés</t>
  </si>
  <si>
    <t>E/1689/GEN/2015</t>
  </si>
  <si>
    <t>Central Turbogás Mexicali</t>
  </si>
  <si>
    <t>E/1690/GEN/2015</t>
  </si>
  <si>
    <t>Central Turbogás Los Cabos</t>
  </si>
  <si>
    <t>E/1691/GEN/2015</t>
  </si>
  <si>
    <t>Central Ciclo Combinado Huinalá</t>
  </si>
  <si>
    <t>E/1692/GEN/2015</t>
  </si>
  <si>
    <t>Central Ciclo Combinado Hermosillo</t>
  </si>
  <si>
    <t>E/1693/GEN/2015</t>
  </si>
  <si>
    <t>Central Turbogás Laguna Chávez</t>
  </si>
  <si>
    <t>E/1694/GEN/2015</t>
  </si>
  <si>
    <t>Central Ciclo Combinado Gómez Palacio</t>
  </si>
  <si>
    <t>E/1695/GEN/2015</t>
  </si>
  <si>
    <t>Central Turbogás Culiacán</t>
  </si>
  <si>
    <t>E/1696/GEN/2015</t>
  </si>
  <si>
    <t>Central Ciclo Combinado Chihuahua</t>
  </si>
  <si>
    <t>E/1697/GEN/2015</t>
  </si>
  <si>
    <t>Central Combustión Interna Hol-Box</t>
  </si>
  <si>
    <t>E/1698/GEN/2015</t>
  </si>
  <si>
    <t>Central Turbogás Ciprés</t>
  </si>
  <si>
    <t>E/1699/GEN/2015</t>
  </si>
  <si>
    <t>Central Termoeléctrica Felipe Carrillo Puerto</t>
  </si>
  <si>
    <t>E/1700/GEN/2015</t>
  </si>
  <si>
    <t>Combustóleo, Diesel y Gas Natural</t>
  </si>
  <si>
    <t>Central Turbogás Cd. Constitución, Comundú, Baja California Sur</t>
  </si>
  <si>
    <t>E/1701/GEN/2015</t>
  </si>
  <si>
    <t>Central Termoeléctrica Ciclo Combinado Dos Bocas</t>
  </si>
  <si>
    <t>E/1702/GEN/2015</t>
  </si>
  <si>
    <t>E/1703/GEN/2015</t>
  </si>
  <si>
    <t>Central Termoeléctrica Salamanca</t>
  </si>
  <si>
    <t>E/1704/GEN/2015</t>
  </si>
  <si>
    <t>Central Turbogás Caborca</t>
  </si>
  <si>
    <t>E/1705/GEN/2015</t>
  </si>
  <si>
    <t>Central Termoeléctrica Francisco Pérez Ríos</t>
  </si>
  <si>
    <t>E/1706/GEN/2015</t>
  </si>
  <si>
    <t>Central Termoeléctrica Samalayuca</t>
  </si>
  <si>
    <t>E/1707/GEN/2015</t>
  </si>
  <si>
    <t>Central Termoeléctrica Emilio Portes Gil</t>
  </si>
  <si>
    <t>E/1708/GEN/2015</t>
  </si>
  <si>
    <t>Gas Natural y Vapor</t>
  </si>
  <si>
    <t>Central Turbogás Cuautitlán</t>
  </si>
  <si>
    <t>E/1709/GEN/2015</t>
  </si>
  <si>
    <t>Central Turbogás Ecatepec</t>
  </si>
  <si>
    <t>E/1710/GEN/2015</t>
  </si>
  <si>
    <t>Central Turbogás Iztapalapa</t>
  </si>
  <si>
    <t>E/1711/GEN/2015</t>
  </si>
  <si>
    <t>Central Turbogás Magdalena</t>
  </si>
  <si>
    <t>E/1712/GEN/2015</t>
  </si>
  <si>
    <t>Central Turbogás Villa de las Flores</t>
  </si>
  <si>
    <t>E/1713/GEN/2015</t>
  </si>
  <si>
    <t>Central Termoeléctrica de Ciclo Combinado El Sauz</t>
  </si>
  <si>
    <t>E/1714/GEN/2015</t>
  </si>
  <si>
    <t>Central Ciclo Combinado San Lorenzo Potencia</t>
  </si>
  <si>
    <t>E/1715/GEN/2015</t>
  </si>
  <si>
    <t>Central Turbogás Nonoalco</t>
  </si>
  <si>
    <t>E/1716/GEN/2015</t>
  </si>
  <si>
    <t>Central Termoeléctrica Ciclo Combinado Tula</t>
  </si>
  <si>
    <t>E/1717/GEN/2015</t>
  </si>
  <si>
    <t>Central Turbogás Remedios</t>
  </si>
  <si>
    <t>E/1718/GEN/2015</t>
  </si>
  <si>
    <t>Central Turbogás Santa Cruz</t>
  </si>
  <si>
    <t>E/1719/GEN/2015</t>
  </si>
  <si>
    <t>Central Turbogás Vallejo</t>
  </si>
  <si>
    <t>E/1720/GEN/2015</t>
  </si>
  <si>
    <t>Central Turbogás Victoria</t>
  </si>
  <si>
    <t>E/1721/GEN/2015</t>
  </si>
  <si>
    <t>Central Ciclo Combinado Centro</t>
  </si>
  <si>
    <t>E/1722/GEN/2015</t>
  </si>
  <si>
    <t>Central Termoeléctrica Mérida II</t>
  </si>
  <si>
    <t>E/1723/GEN/2015</t>
  </si>
  <si>
    <t>E/1725/GEN/2016</t>
  </si>
  <si>
    <t>Controladora de Renovables, S. A. de C. V.</t>
  </si>
  <si>
    <t>E/1726/GEN/2016</t>
  </si>
  <si>
    <t>Crossma Industry, S. A. de C. V.</t>
  </si>
  <si>
    <t>E/1727/GEN/2016</t>
  </si>
  <si>
    <t>Enr Chi, S. A. de C. V.</t>
  </si>
  <si>
    <t>E/1728/GEN/2016</t>
  </si>
  <si>
    <t>Enr NL, S. A. de C. V.</t>
  </si>
  <si>
    <t>E/1729/GEN/2016</t>
  </si>
  <si>
    <t>Generadora Fénix, S. A. P. I. de C. V.</t>
  </si>
  <si>
    <t>Central Necaxa</t>
  </si>
  <si>
    <t>E/1730/GEN/2016</t>
  </si>
  <si>
    <t>Central Patla</t>
  </si>
  <si>
    <t>E/1731/GEN/2016</t>
  </si>
  <si>
    <t>Central Tepexic</t>
  </si>
  <si>
    <t>E/1732/GEN/2016</t>
  </si>
  <si>
    <t>Central Lerma</t>
  </si>
  <si>
    <t>E/1733/GEN/2016</t>
  </si>
  <si>
    <t>E/1734/GEN/2016</t>
  </si>
  <si>
    <t>Solar Híbrido</t>
  </si>
  <si>
    <t>Central Dulces Nombres III</t>
  </si>
  <si>
    <t>E/1735/GEN/2016</t>
  </si>
  <si>
    <t>Solar Intercom, S. A. P. I. de C. V.</t>
  </si>
  <si>
    <t>E/1736/GEN/2016</t>
  </si>
  <si>
    <t>Solarvento Energía, S. C.</t>
  </si>
  <si>
    <t>E/1737/GEN/2016</t>
  </si>
  <si>
    <t>Fotovolt, S. A. P. I. de C. V.</t>
  </si>
  <si>
    <t>E/1738/GEN/2016</t>
  </si>
  <si>
    <t>E/1739/GEN/2016</t>
  </si>
  <si>
    <t>Ciclo Combinado Tierra Mojada, S. de R. L. de C. V.</t>
  </si>
  <si>
    <t>E/1740/GEN/2016</t>
  </si>
  <si>
    <t>Ranman Energy, S. A. P. I. de C. V.</t>
  </si>
  <si>
    <t>E/1741/GEN/2016</t>
  </si>
  <si>
    <t>Granja Generadora de Energía Solar, A. C.</t>
  </si>
  <si>
    <t>E/1742/GEN/2016</t>
  </si>
  <si>
    <t>Fortius Electromecánica, S. A. de C. V.</t>
  </si>
  <si>
    <t>E/1744/GEN/2016</t>
  </si>
  <si>
    <t>Central Coacalco</t>
  </si>
  <si>
    <t>E/1745/GEN/2016</t>
  </si>
  <si>
    <t>Central Cerritos Colorados</t>
  </si>
  <si>
    <t>E/1746/GEN/2016</t>
  </si>
  <si>
    <t>E/1747/GEN/2016</t>
  </si>
  <si>
    <t>Fisterra Energy Cola de León, S. de R. L. de C. V.</t>
  </si>
  <si>
    <t>E/1748/GEN/2016</t>
  </si>
  <si>
    <t>Fisterra Energy Orejana, S. de R. L. de C. V.</t>
  </si>
  <si>
    <t>E/1749/GEN/2016</t>
  </si>
  <si>
    <t>E/1750/GEN/2016</t>
  </si>
  <si>
    <t>San Luis Metal Forming, S. A. de C. V.</t>
  </si>
  <si>
    <t>E/1751/GEN/2016</t>
  </si>
  <si>
    <t>E/1752/GEN/2016</t>
  </si>
  <si>
    <t>Pemex-Transformación Industrial</t>
  </si>
  <si>
    <t>Refinería Ing. Héctor R. Lara Sosa</t>
  </si>
  <si>
    <t>E/1753/GEN/2016</t>
  </si>
  <si>
    <t>Central Centro de Proceso Litoral-A</t>
  </si>
  <si>
    <t>E/1754/GEN/2016</t>
  </si>
  <si>
    <t>E/1755/GEN/2016</t>
  </si>
  <si>
    <t>Tiar Hermosillo, S. A. P. I. de C. V.</t>
  </si>
  <si>
    <t>E/1756/GEN/2016</t>
  </si>
  <si>
    <t>E/1757/GEN/2016</t>
  </si>
  <si>
    <t>Campo Geotérmico Mesillas</t>
  </si>
  <si>
    <t>E/1760/GEN/2016</t>
  </si>
  <si>
    <t>E/1761/GEN/2016</t>
  </si>
  <si>
    <t>Tuto Energy I, S. A. P. I. de C. V.</t>
  </si>
  <si>
    <t>E/1762/GEN/2016</t>
  </si>
  <si>
    <t>Tuto Energy II, S. A. P. I. de C. V.</t>
  </si>
  <si>
    <t>E/1763/GEN/2016</t>
  </si>
  <si>
    <t>AE MEX Global, S. de R. L. de C. V.</t>
  </si>
  <si>
    <t>E/1764/GEN/2016</t>
  </si>
  <si>
    <t>Energeo Los Molinos, S. A. P. I. de C. V.</t>
  </si>
  <si>
    <t>E/1765/GEN/2016</t>
  </si>
  <si>
    <t>Industrial Papelera San Luis, S. A. de C. V.</t>
  </si>
  <si>
    <t>E/1766/GEN/2016</t>
  </si>
  <si>
    <t>Kronos Solar Park One, S. A. P. I. de C. V.</t>
  </si>
  <si>
    <t>E/1767/GEN/2016</t>
  </si>
  <si>
    <t>Kronos Solar Park Two, S. A. P. I. de C. V.</t>
  </si>
  <si>
    <t>E/1768/GEN/2016</t>
  </si>
  <si>
    <t>Kronos Solar Park Three, S. A. P. I. de C. V.</t>
  </si>
  <si>
    <t>E/1769/GEN/2016</t>
  </si>
  <si>
    <t>Copropiedad Eléctrica del Grupo Químico Cydsa</t>
  </si>
  <si>
    <t>U.P.C.</t>
  </si>
  <si>
    <t>499</t>
  </si>
  <si>
    <t>Cartonajes Estrella, S. A. de C. V.</t>
  </si>
  <si>
    <t>Ingenio La Margarita, S. A. de C. V.</t>
  </si>
  <si>
    <t>Ingenio Mahuixtlán, S. A. de C. V.</t>
  </si>
  <si>
    <t>649</t>
  </si>
  <si>
    <t>Ingenio El Potrero, S. A.</t>
  </si>
  <si>
    <t>859</t>
  </si>
  <si>
    <t>Bio Pappel Scribe, S. A. de C. V.</t>
  </si>
  <si>
    <t>Fideicomiso Ingenio La Providencia</t>
  </si>
  <si>
    <t xml:space="preserve">Tereftalatos Mexicanos, S. A. </t>
  </si>
  <si>
    <t>1011</t>
  </si>
  <si>
    <t>Arcelormittal Las Truchas, S. A. de C. V.</t>
  </si>
  <si>
    <t>1016</t>
  </si>
  <si>
    <t>Cervecería Modelo de Guadalajara, S. de R. L. de C. V.</t>
  </si>
  <si>
    <t>1044</t>
  </si>
  <si>
    <t>Ingenio San José de Abajo, S. A. de C. V.</t>
  </si>
  <si>
    <t>1198</t>
  </si>
  <si>
    <t>Ingenio La Gloria, S. A.</t>
  </si>
  <si>
    <t>1225</t>
  </si>
  <si>
    <t>Fideicomiso Ingenio Atencingo</t>
  </si>
  <si>
    <t>1258</t>
  </si>
  <si>
    <t>Cervecería Modelo, S. A. de C. V.*</t>
  </si>
  <si>
    <t>Ingenio El Refugio, S. A. de C. V.</t>
  </si>
  <si>
    <t>Central Motzorongo, S. A. de C. V.</t>
  </si>
  <si>
    <t>1290</t>
  </si>
  <si>
    <t>Ingenio San Miguel del Naranjo, S. A. de C. V.</t>
  </si>
  <si>
    <t>1314</t>
  </si>
  <si>
    <t>2201</t>
  </si>
  <si>
    <t>Ingenio San Nicolás, S. A. de C. V.</t>
  </si>
  <si>
    <t>2375</t>
  </si>
  <si>
    <t>Bagazo de Caña y Diesel</t>
  </si>
  <si>
    <t>Ingenio El Carmen, S. A.</t>
  </si>
  <si>
    <t>2376</t>
  </si>
  <si>
    <t>Ingenio Plan de Ayala, S. A. de C. V.</t>
  </si>
  <si>
    <t>2487</t>
  </si>
  <si>
    <t>Industria del Alcali, S. A.</t>
  </si>
  <si>
    <t>como Fiduciaria en el Fideicomiso Ingenio Casasano</t>
  </si>
  <si>
    <t>3242</t>
  </si>
  <si>
    <t>Ingenio Santa Clara, S. A. de C. V.</t>
  </si>
  <si>
    <t>3474</t>
  </si>
  <si>
    <t>Santa Rosalía de La Chontalpa, S. A. de C. V.</t>
  </si>
  <si>
    <t>3519</t>
  </si>
  <si>
    <t>Ingenio Quesería, S. A. de C. V.</t>
  </si>
  <si>
    <t>3574</t>
  </si>
  <si>
    <t>Compañía Industrial Azucarera, S. A. de C. V.</t>
  </si>
  <si>
    <t>3591</t>
  </si>
  <si>
    <t xml:space="preserve">Ingenio El Modelo, S. A. </t>
  </si>
  <si>
    <t>Ingenio Pánuco, S. A. P. I. de C. V.</t>
  </si>
  <si>
    <t>3730</t>
  </si>
  <si>
    <t>Compañía Azucarera La Concepción, S. A. de C. V.</t>
  </si>
  <si>
    <t>3840</t>
  </si>
  <si>
    <t>Compañía Cervecera El Trópico, S. de R. L. de C. V.</t>
  </si>
  <si>
    <t>Compañía Occidental Mexicana, S. A. de C. V.</t>
  </si>
  <si>
    <t>4184</t>
  </si>
  <si>
    <t>Exportadora de Sal, S. A. de C. V.</t>
  </si>
  <si>
    <t>Planta Guerrero Negro e Isla de Cedros</t>
  </si>
  <si>
    <t>4466</t>
  </si>
  <si>
    <t>Compañía Cervecera de Zacatecas, S. de R. L. de C. V.</t>
  </si>
  <si>
    <t>4469</t>
  </si>
  <si>
    <t>MW</t>
  </si>
  <si>
    <t>GWh</t>
  </si>
  <si>
    <t>MILES DE DÓLARES</t>
  </si>
  <si>
    <t>TOTAL GENERACION (LSPEE)</t>
  </si>
  <si>
    <t>TOTAL GENERACION (LIE)</t>
  </si>
  <si>
    <t>TOTAL IMPORTACION</t>
  </si>
  <si>
    <t>TOTAL IMPORTACION (LIE)</t>
  </si>
  <si>
    <t>TOTAL EXPORTACION</t>
  </si>
  <si>
    <t xml:space="preserve"> TOTAL AUTORIZADA</t>
  </si>
  <si>
    <t>PERMISOS DE GENERACIÓN E IMPORTACIÓN DE ENERGÍA ELÉCTRICA TERMINADOS AL 30 DE ABRIL DE 2016</t>
  </si>
  <si>
    <t>ESTADO</t>
  </si>
  <si>
    <t>FECHA DE
TERMINACIÓN</t>
  </si>
  <si>
    <t>Energía de Nuevo León, S. A. de C. V.</t>
  </si>
  <si>
    <t>01/COG/94</t>
  </si>
  <si>
    <t>Permiso Caducado</t>
  </si>
  <si>
    <t>Departamento del Ciudad de México</t>
  </si>
  <si>
    <t>San Bartolito</t>
  </si>
  <si>
    <t>02/AUT/94</t>
  </si>
  <si>
    <t>El Borracho</t>
  </si>
  <si>
    <t>03/AUT/94</t>
  </si>
  <si>
    <t>Las Palmas</t>
  </si>
  <si>
    <t>04/AUT/94</t>
  </si>
  <si>
    <t>Minera Hecla, S. A. de C. V.</t>
  </si>
  <si>
    <t>05/AUT/94</t>
  </si>
  <si>
    <t>Permiso Renunciado</t>
  </si>
  <si>
    <t>Fábrica La Estrella, S. A. de C. V.</t>
  </si>
  <si>
    <t>06/COG/94</t>
  </si>
  <si>
    <t>Proteínas Industriales de la Laguna, S. A. de C. V.</t>
  </si>
  <si>
    <t>10/COG/94</t>
  </si>
  <si>
    <t>Productos Ecológicos, S. A. de C. V.</t>
  </si>
  <si>
    <t>11/COG/94</t>
  </si>
  <si>
    <t>Suministro Energético Industrial, S. A. de C. V.</t>
  </si>
  <si>
    <t>13/COG/94</t>
  </si>
  <si>
    <t>Industrias Monfel, S. A. de C. V.</t>
  </si>
  <si>
    <t>14/COG/94</t>
  </si>
  <si>
    <t>15/COG/94</t>
  </si>
  <si>
    <t>Soc. Cons. Energ. Son., S. A. de C. V.</t>
  </si>
  <si>
    <t>El Mezquite</t>
  </si>
  <si>
    <t>16/AUT/94</t>
  </si>
  <si>
    <t>La Dura</t>
  </si>
  <si>
    <t>17/AUT/94</t>
  </si>
  <si>
    <t>Soyopa</t>
  </si>
  <si>
    <t>18/AUT/94</t>
  </si>
  <si>
    <t>Faustino</t>
  </si>
  <si>
    <t>19/AUT/94</t>
  </si>
  <si>
    <t>Tazcomex, S. A. de C. V.</t>
  </si>
  <si>
    <t>21/COG/95</t>
  </si>
  <si>
    <t>Pritsa Power, S. A. de C. V.</t>
  </si>
  <si>
    <t>23/COG/95</t>
  </si>
  <si>
    <t>Corrugados Estrella, S. A. de C. V.</t>
  </si>
  <si>
    <t>24/COG/95</t>
  </si>
  <si>
    <t>Aceitera La Junta, S. A. de C. V.</t>
  </si>
  <si>
    <t>25/COG/95</t>
  </si>
  <si>
    <t>Compañía Eléctrica de Cozumel, S. A. de C. V.</t>
  </si>
  <si>
    <t>26/COG/95</t>
  </si>
  <si>
    <t>Agrogen, S. A. de C. V.</t>
  </si>
  <si>
    <t>27/AUT/95</t>
  </si>
  <si>
    <t>Minera Moris, S. A. de C. V.</t>
  </si>
  <si>
    <t>28/AUT/95</t>
  </si>
  <si>
    <t>Eleoeléctrica del Iztmo, S. A. de C. V.</t>
  </si>
  <si>
    <t>29/PP/95</t>
  </si>
  <si>
    <t>Arancia, S. A. de C. V.</t>
  </si>
  <si>
    <t>30/COG/95</t>
  </si>
  <si>
    <t>Permiso Revocado</t>
  </si>
  <si>
    <t>General Tire de México, S. A. de C. V.</t>
  </si>
  <si>
    <t>E/32/COG/96</t>
  </si>
  <si>
    <t>Carboeléctrica Sabinas, S. de R. L. de C. V.</t>
  </si>
  <si>
    <t>E/33/AUT/96</t>
  </si>
  <si>
    <t>Electricidad del Sureste, S. A. de C. V.</t>
  </si>
  <si>
    <t>E/34/AUT/96</t>
  </si>
  <si>
    <t>Pegi, S. A. de C. V.</t>
  </si>
  <si>
    <t>E/37/AUT/96</t>
  </si>
  <si>
    <t>Compañía Minera El Baztán, S. A. de C. V.</t>
  </si>
  <si>
    <t>E/45/AUT/96</t>
  </si>
  <si>
    <t>Sabic Innovative Plastics México, S. de R. L. de C. V.</t>
  </si>
  <si>
    <t>E/47/AUT/96</t>
  </si>
  <si>
    <t>Celulosa y Corrugados de Sonora, S. A. de C. V.</t>
  </si>
  <si>
    <t>E/48/COG/96</t>
  </si>
  <si>
    <t>Beri Cali Sur, S. A. de C. V.</t>
  </si>
  <si>
    <t>E/50/COG/96</t>
  </si>
  <si>
    <t>Cozumel 2000, S. A. de C. V.</t>
  </si>
  <si>
    <t>E/51/AUT/96</t>
  </si>
  <si>
    <t>Cogeneración Mexicana, S. A. de C. V.</t>
  </si>
  <si>
    <t>E/52/AUT/96</t>
  </si>
  <si>
    <t>Vopak Terminals México, S. A. de C. V.</t>
  </si>
  <si>
    <t>E/55/AUT/96</t>
  </si>
  <si>
    <t>Energía y Agua Pura de Cozumel, S. de R. L. de C. V.</t>
  </si>
  <si>
    <t>E/58/AUT/97</t>
  </si>
  <si>
    <t>Minera Muzquiz, S. A. de C. V.</t>
  </si>
  <si>
    <t>E/60/IMP/97</t>
  </si>
  <si>
    <t>Advanced Cogen, S. A. de C. V.</t>
  </si>
  <si>
    <t>E/61/COG/97</t>
  </si>
  <si>
    <t>Petroquímica Cosoleacaque, S. A. de C. V.</t>
  </si>
  <si>
    <t>E/62/AUT/97</t>
  </si>
  <si>
    <t>Petroquímica Escolín, S. A. de C. V.</t>
  </si>
  <si>
    <t>E/63/AUT/97</t>
  </si>
  <si>
    <t>Complejo Procesador de Gas Reynosa</t>
  </si>
  <si>
    <t>E/64/AUT/97</t>
  </si>
  <si>
    <t>E/65/AUT/97</t>
  </si>
  <si>
    <t>Complejo Procesador de Gas la Venta</t>
  </si>
  <si>
    <t>E/66/AUT/97</t>
  </si>
  <si>
    <t>E/67/AUT/97</t>
  </si>
  <si>
    <t>Complejo Procesador de Gas Ciudad Pemex</t>
  </si>
  <si>
    <t>E/68/AUT/97</t>
  </si>
  <si>
    <t xml:space="preserve">Complejo Petroquímico Independencia </t>
  </si>
  <si>
    <t>E/69/AUT/97</t>
  </si>
  <si>
    <t>Baja California 2000, S. A. de C. V.</t>
  </si>
  <si>
    <t>E/71/AUT/98</t>
  </si>
  <si>
    <t>E/72/AUT/98</t>
  </si>
  <si>
    <t>Refinería Ing. Antonio M. Amor</t>
  </si>
  <si>
    <t>E/79/AUT/98</t>
  </si>
  <si>
    <t>Refinería Gral. Lázaro Cárdenas</t>
  </si>
  <si>
    <t>E/82/AUT/98</t>
  </si>
  <si>
    <t>E/83/AUT/98</t>
  </si>
  <si>
    <t>Ingenio San Francisco El Naranjal, S. A. de C. V.</t>
  </si>
  <si>
    <t>E/90/AUT/98</t>
  </si>
  <si>
    <t>Permiso Disuelto</t>
  </si>
  <si>
    <t>E/93/AUT/98</t>
  </si>
  <si>
    <t>Ingenio de Puga, S. A.</t>
  </si>
  <si>
    <t>E/95/AUT/98</t>
  </si>
  <si>
    <t>E/97/AUT/98</t>
  </si>
  <si>
    <t>Bimbo del Noroeste, S. A. de C. V.</t>
  </si>
  <si>
    <t>E/100/AUT/98</t>
  </si>
  <si>
    <t>Seihwa de México, S. A. de C. V.</t>
  </si>
  <si>
    <t>E/101/IMP/98</t>
  </si>
  <si>
    <t>E/109/AUT/98</t>
  </si>
  <si>
    <t>E/110/AUT/98</t>
  </si>
  <si>
    <t>Hyo Seung de México, S. A. de C. V.</t>
  </si>
  <si>
    <t>E/112/IMP/98</t>
  </si>
  <si>
    <t>Minas Sanluis, S. A. de C. V.</t>
  </si>
  <si>
    <t>E/115/AUT/98</t>
  </si>
  <si>
    <t>Prozúcar, S. A. de C. V.</t>
  </si>
  <si>
    <t>E/117/AUT/98</t>
  </si>
  <si>
    <t>Osca de México, S. A. de C. V.</t>
  </si>
  <si>
    <t>E/118/AUT/98</t>
  </si>
  <si>
    <t xml:space="preserve">Plataforma Marina de Producción Zaap-C </t>
  </si>
  <si>
    <t>E/120/AUT/98</t>
  </si>
  <si>
    <t>Cementos Apasco, S. A. de C. V.</t>
  </si>
  <si>
    <t>E/122/AUT/98</t>
  </si>
  <si>
    <t>E/123/AUT/98</t>
  </si>
  <si>
    <t>Energía de Quintana Roo, S. A. de C. V.</t>
  </si>
  <si>
    <t>E/126/AUT/98</t>
  </si>
  <si>
    <t>Comisión México Americana para la Erradicación del Gusano Barrenador</t>
  </si>
  <si>
    <t>E/127/AUT/98</t>
  </si>
  <si>
    <t>Energía Industrial Río Colorado, S. A. de C. V.</t>
  </si>
  <si>
    <t>E/131/COG/99</t>
  </si>
  <si>
    <t xml:space="preserve">Compañía Industrial Veracruzana, S. A. </t>
  </si>
  <si>
    <t>E/137/AUT/99</t>
  </si>
  <si>
    <t>Industrial Aceitera, S. A. de C. V.</t>
  </si>
  <si>
    <t>E/138/AUT/99</t>
  </si>
  <si>
    <t>Ingenio de Huixtla, S. A. de C. V.</t>
  </si>
  <si>
    <t>E/145/AUT/99</t>
  </si>
  <si>
    <t>Hidroeléctricas Virita, S. A. de C. V.</t>
  </si>
  <si>
    <t>E/150/AUT/99</t>
  </si>
  <si>
    <t>Energía Eléctrica de Quintana Roo, S. A. de C. V.</t>
  </si>
  <si>
    <t>E/151/COG/99</t>
  </si>
  <si>
    <t>Proveedora Nacional de Electricidad, S. A. de C. V.</t>
  </si>
  <si>
    <t>E/153/AUT/99</t>
  </si>
  <si>
    <t>E/155/AUT/99</t>
  </si>
  <si>
    <t>E/156/AUT/99</t>
  </si>
  <si>
    <t>Compañía de Servicios de Compresión de Campeche, S. A. de C. V.</t>
  </si>
  <si>
    <t>Akal-GC</t>
  </si>
  <si>
    <t>E/160/AUT/2000</t>
  </si>
  <si>
    <t>Grupo Minero Bacis, S. A. de C. V.</t>
  </si>
  <si>
    <t>E/162/AUT/2000</t>
  </si>
  <si>
    <t>Energía de Mexicali, S. de R. L. de C. V.</t>
  </si>
  <si>
    <t>E/163/EXP/2000</t>
  </si>
  <si>
    <t>Electricidad de Veracruz, S. A. de C. V.</t>
  </si>
  <si>
    <t>E/168/AUT/2000</t>
  </si>
  <si>
    <t>Electricidad de Veracruz II, S. A. de C. V.</t>
  </si>
  <si>
    <t>E/169/AUT/2000</t>
  </si>
  <si>
    <t>Internacional de Papeles del Golfo, S. A. de C. V.</t>
  </si>
  <si>
    <t>E/173/COG/2000</t>
  </si>
  <si>
    <t>Enermaya, S. de R. L. de C. V.</t>
  </si>
  <si>
    <t>E/186/COG/2001</t>
  </si>
  <si>
    <t>Deacero, S. A. de C. V.</t>
  </si>
  <si>
    <t>E/188/IMP/2001</t>
  </si>
  <si>
    <t>Compañía Azucarera Independencia, S. A. de C. V.</t>
  </si>
  <si>
    <t>E/189/AUT/2001</t>
  </si>
  <si>
    <t>Planta Apaxco</t>
  </si>
  <si>
    <t>E/190/AUT/2001</t>
  </si>
  <si>
    <t>Planta Atexcaco</t>
  </si>
  <si>
    <t>E/193/AUT/2001</t>
  </si>
  <si>
    <t>Motorola de México, S. A.</t>
  </si>
  <si>
    <t>E/196/AUT/2001</t>
  </si>
  <si>
    <t>AES Rosarito, S. de R. L. de C. V.</t>
  </si>
  <si>
    <t>E/202/EXP/2001</t>
  </si>
  <si>
    <t>Mexicana de Electrogeneración, S. A. de C. V.</t>
  </si>
  <si>
    <t>Proyecto Trigomil</t>
  </si>
  <si>
    <t>E/203/AUT/2001</t>
  </si>
  <si>
    <t>Proyecto Tacotán</t>
  </si>
  <si>
    <t>E/204/AUT/2001</t>
  </si>
  <si>
    <t>Tiendas Departamentales Liverpool, S. A. de C. V.</t>
  </si>
  <si>
    <t>E/207/AUT/2002</t>
  </si>
  <si>
    <t>Liverpool Chihuahua, S. A. de C. V.</t>
  </si>
  <si>
    <t>E/209/AUT/2002</t>
  </si>
  <si>
    <t>Planta Querétaro</t>
  </si>
  <si>
    <t>E/210/AUT/2002</t>
  </si>
  <si>
    <t>Operadora Comercial Liverpool, S. A. de C. V.</t>
  </si>
  <si>
    <t>Central Liverpool San Luis Potosí</t>
  </si>
  <si>
    <t>E/211/AUT/2002</t>
  </si>
  <si>
    <t>Fuerza Eólica de Baja California, S. A. de C. V.</t>
  </si>
  <si>
    <t>E/214/EXP/2002</t>
  </si>
  <si>
    <t>Tratimex, S. A. de C. V.</t>
  </si>
  <si>
    <t>E/220/COG/2002</t>
  </si>
  <si>
    <t>Planta Coatzacoalcos</t>
  </si>
  <si>
    <t>E/221/AUT/2002</t>
  </si>
  <si>
    <t>Frasyr, S. A. de C. V.</t>
  </si>
  <si>
    <t>E/222/AUT/2002</t>
  </si>
  <si>
    <t>Planta Mazatlán</t>
  </si>
  <si>
    <t>E/223/AUT/2002</t>
  </si>
  <si>
    <t>Operadora Liverpool México, S. A. de C. V.</t>
  </si>
  <si>
    <t>Central Liverpool Perinorte</t>
  </si>
  <si>
    <t>E/224/AUT/2002</t>
  </si>
  <si>
    <t>Grandes Almacenes Liverpool, S. A. de C. V.</t>
  </si>
  <si>
    <t>Planta Tuxtla Gutiérrez</t>
  </si>
  <si>
    <t>E/225/AUT/2002</t>
  </si>
  <si>
    <t>Planta Villahermosa</t>
  </si>
  <si>
    <t>E/226/AUT/2002</t>
  </si>
  <si>
    <t>Planta Poza Rica</t>
  </si>
  <si>
    <t>E/227/AUT/2002</t>
  </si>
  <si>
    <t>Comifral, S. A. de C. V.</t>
  </si>
  <si>
    <t>Planta Tapachula</t>
  </si>
  <si>
    <t>E/228/AUT/2002</t>
  </si>
  <si>
    <t>Planta Monterrey Centro</t>
  </si>
  <si>
    <t>E/229/AUT/2002</t>
  </si>
  <si>
    <t>Planta Veracruz</t>
  </si>
  <si>
    <t>E/230/AUT/2002</t>
  </si>
  <si>
    <t>Planta Acapulco</t>
  </si>
  <si>
    <t>E/231/AUT/2002</t>
  </si>
  <si>
    <t>Planta Acoxpa</t>
  </si>
  <si>
    <t>E/232/AUT/2002</t>
  </si>
  <si>
    <t>Planta Perisur</t>
  </si>
  <si>
    <t>E/233/AUT/2002</t>
  </si>
  <si>
    <t>Planta Satélite</t>
  </si>
  <si>
    <t>E/234/AUT/2002</t>
  </si>
  <si>
    <t>Planta Insurgentes</t>
  </si>
  <si>
    <t>E/235/AUT/2002</t>
  </si>
  <si>
    <t>Liverpool México, S. A. de C. V.</t>
  </si>
  <si>
    <t>Planta Centro</t>
  </si>
  <si>
    <t>E/236/AUT/2002</t>
  </si>
  <si>
    <t>Planta Polanco</t>
  </si>
  <si>
    <t>E/237/AUT/2002</t>
  </si>
  <si>
    <t>Planta Santa Fé</t>
  </si>
  <si>
    <t>E/238/AUT/2002</t>
  </si>
  <si>
    <t>E/239/AUT/2002</t>
  </si>
  <si>
    <t>E/242/AUT/2003</t>
  </si>
  <si>
    <t>E/244/AUT/2003</t>
  </si>
  <si>
    <t>Cummins, S. de R. L. de C. V.</t>
  </si>
  <si>
    <t>E/245/AUT/2003</t>
  </si>
  <si>
    <t>Plataforma Marina Akal-G</t>
  </si>
  <si>
    <t>E/247/AUT/2003</t>
  </si>
  <si>
    <t>Modulo Habitacional Ixtoc-A</t>
  </si>
  <si>
    <t>E/248/AUT/2003</t>
  </si>
  <si>
    <t>E/249/AUT/2003</t>
  </si>
  <si>
    <t>Planta Irapuato</t>
  </si>
  <si>
    <t>E/250/AUT/2003</t>
  </si>
  <si>
    <t>Planta Tampico</t>
  </si>
  <si>
    <t>E/251/AUT/2003</t>
  </si>
  <si>
    <t>Liverpool Provincia, S. A. de C. V.</t>
  </si>
  <si>
    <t>Planta Metepec</t>
  </si>
  <si>
    <t>E/252/AUT/2003</t>
  </si>
  <si>
    <t>E/253/AUT/2003</t>
  </si>
  <si>
    <t>Barcel, S. A. de C. V.</t>
  </si>
  <si>
    <t>Planta Gómez Palacio</t>
  </si>
  <si>
    <t>E/256/AUT/2003</t>
  </si>
  <si>
    <t>Planta Bimbo Villahermosa</t>
  </si>
  <si>
    <t>E/258/AUT/2003</t>
  </si>
  <si>
    <t>Planta Marinela Villahermosa</t>
  </si>
  <si>
    <t>E/259/AUT/2003</t>
  </si>
  <si>
    <t>Planta Coecillo</t>
  </si>
  <si>
    <t>E/261/AUT/2003</t>
  </si>
  <si>
    <t>E/262/AUT/2003</t>
  </si>
  <si>
    <t>Planta Lerma</t>
  </si>
  <si>
    <t>E/264/AUT/2003</t>
  </si>
  <si>
    <t>Energía Nacional, S. A. de C. V.</t>
  </si>
  <si>
    <t>E/265/AUT/2003</t>
  </si>
  <si>
    <t>Tía Rosa, S. A. de C. V.</t>
  </si>
  <si>
    <t>E/266/AUT/2003</t>
  </si>
  <si>
    <t>Muebles Fino Buenos, S. A. de C. V.</t>
  </si>
  <si>
    <t>E/269/AUT/2003</t>
  </si>
  <si>
    <t>Display Orión Mexicana, S. A. de C. V.</t>
  </si>
  <si>
    <t>E/272/IMP/2003</t>
  </si>
  <si>
    <t>Compañía Productora de Hielo, S. A. de C. V.</t>
  </si>
  <si>
    <t>E/273/IMP/2003</t>
  </si>
  <si>
    <t>AMP Industrial Mexicana, S. A. de C. V.</t>
  </si>
  <si>
    <t>E/274/IMP/2003</t>
  </si>
  <si>
    <t>E/276/IMP/2003</t>
  </si>
  <si>
    <t>Sony Baja California, S. A. de C. V.</t>
  </si>
  <si>
    <t>E/278/IMP/2003</t>
  </si>
  <si>
    <t>Pims, S. A. de C. V.</t>
  </si>
  <si>
    <t>E/279/IMP/2003</t>
  </si>
  <si>
    <t>Planta Suandy</t>
  </si>
  <si>
    <t>E/280/AUT/2003</t>
  </si>
  <si>
    <t>Planta Mexicali</t>
  </si>
  <si>
    <t>E/282/IMP/2003</t>
  </si>
  <si>
    <t>Technologies Displays Mexicana, S. A. de C. V.</t>
  </si>
  <si>
    <t>E/286/IMP/2003</t>
  </si>
  <si>
    <t>Skyworks Solutions, S. A. de C. V.</t>
  </si>
  <si>
    <t>E/287/IMP/2003</t>
  </si>
  <si>
    <t>Centro Procesador de Gas de Burgos de Pemex-Gas y Petroquímica Básica</t>
  </si>
  <si>
    <t>E/294/AUT/2004</t>
  </si>
  <si>
    <t>Planta San Nicolás de Los Garza</t>
  </si>
  <si>
    <t>E/296/AUT/2004</t>
  </si>
  <si>
    <t>LG. Philips Displays México, S. A. de C. V.</t>
  </si>
  <si>
    <t>E/298/IMP/2004</t>
  </si>
  <si>
    <t>Accuride International, S. A. de C. V.</t>
  </si>
  <si>
    <t>E/301/IMP/2004</t>
  </si>
  <si>
    <t>Petróleos Mexicanos</t>
  </si>
  <si>
    <t>E/302/AUT/2004</t>
  </si>
  <si>
    <t>Productos Marinela, S. A. de C. V.</t>
  </si>
  <si>
    <t>E/305/AUT/2004</t>
  </si>
  <si>
    <t>Tron Hermanos, S. A. de C. V.</t>
  </si>
  <si>
    <t>E/307/AUT/2004</t>
  </si>
  <si>
    <t>GE Toshiba Turbine Components de México, S. de R. L. de C. V.</t>
  </si>
  <si>
    <t>E/317/AUT/2005</t>
  </si>
  <si>
    <t>Textiles Denim, S. A. de C. V.</t>
  </si>
  <si>
    <t>E/318/AUT/2005</t>
  </si>
  <si>
    <t>E/319/AUT/2005</t>
  </si>
  <si>
    <t>Nueva Wal-Mart de México, S. de R. L. de C. V.</t>
  </si>
  <si>
    <t>E/320/AUT/2005</t>
  </si>
  <si>
    <t>Cervecería Modelo del Trópico, S. de R. L. de C. V.</t>
  </si>
  <si>
    <t>E/321/AUT/2005</t>
  </si>
  <si>
    <t>Costco de México, S. A. de C. V.</t>
  </si>
  <si>
    <t>E/323/AUT/2005</t>
  </si>
  <si>
    <t>Bayer de México, S. A. de C. V.</t>
  </si>
  <si>
    <t>E/332/AUT/2005</t>
  </si>
  <si>
    <t>Compañía Armadora, S. de R. L. de C. V.</t>
  </si>
  <si>
    <t>E/333/AUT/2005</t>
  </si>
  <si>
    <t>Centro Administrativo Cuicuilco</t>
  </si>
  <si>
    <t>E/335/AUT/2005</t>
  </si>
  <si>
    <t>E/336/AUT/2005</t>
  </si>
  <si>
    <t>Unidad Wal-Mart Interlomas</t>
  </si>
  <si>
    <t>E/342/AUT/2005</t>
  </si>
  <si>
    <t>Centro Administrativo Universidad</t>
  </si>
  <si>
    <t>E/344/AUT/2005</t>
  </si>
  <si>
    <t>E/347/IMP/2005</t>
  </si>
  <si>
    <t>Retail Group de México, S. A. de C. V.</t>
  </si>
  <si>
    <t>E/348/IMP/2005</t>
  </si>
  <si>
    <t>Unidad Sam's Cuautitlán</t>
  </si>
  <si>
    <t>E/349/AUT/2005</t>
  </si>
  <si>
    <t>Unidad Sam's Mexicali</t>
  </si>
  <si>
    <t>E/352/AUT/2005</t>
  </si>
  <si>
    <t>Unidad Wal-Mart Mexicali</t>
  </si>
  <si>
    <t>E/353/AUT/2005</t>
  </si>
  <si>
    <t>Unidad Wal-Mart Hermosillo</t>
  </si>
  <si>
    <t>E/354/AUT/2005</t>
  </si>
  <si>
    <t>Unidad Wal-Mart Ciudad Obregón</t>
  </si>
  <si>
    <t>E/355/AUT/2005</t>
  </si>
  <si>
    <t>Unidad Wal-Mart Mazatlán</t>
  </si>
  <si>
    <t>E/356/AUT/2005</t>
  </si>
  <si>
    <t>Unidad Wal-Mart Los Mochis</t>
  </si>
  <si>
    <t>E/357/AUT/2005</t>
  </si>
  <si>
    <t>Unidad Wal-Mart México 68 Culiacán</t>
  </si>
  <si>
    <t>E/358/AUT/2005</t>
  </si>
  <si>
    <t>Unidad Sam's Ciudad Obregón</t>
  </si>
  <si>
    <t>E/359/AUT/2005</t>
  </si>
  <si>
    <t>Unidad Sam's Hermosillo</t>
  </si>
  <si>
    <t>E/360/AUT/2005</t>
  </si>
  <si>
    <t>Unidad Sam's Culiacán</t>
  </si>
  <si>
    <t>E/361/AUT/2005</t>
  </si>
  <si>
    <t>Unidad Wal-Mart Culiacán</t>
  </si>
  <si>
    <t>E/362/AUT/2005</t>
  </si>
  <si>
    <t>Unidad Wal-Mart Solidaridad Hermosillo</t>
  </si>
  <si>
    <t>E/363/AUT/2005</t>
  </si>
  <si>
    <t>Centro Administrativo Parque Vía 198</t>
  </si>
  <si>
    <t>E/365/AUT/2005</t>
  </si>
  <si>
    <t>Central Tacubaya</t>
  </si>
  <si>
    <t>E/366/AUT/2005</t>
  </si>
  <si>
    <t>Central Moctezuma</t>
  </si>
  <si>
    <t>E/367/AUT/2005</t>
  </si>
  <si>
    <t>Centro Venta de Carpio</t>
  </si>
  <si>
    <t>E/368/AUT/2005</t>
  </si>
  <si>
    <t>Central Magdalena</t>
  </si>
  <si>
    <t>E/370/AUT/2005</t>
  </si>
  <si>
    <t>E/371/AUT/2005</t>
  </si>
  <si>
    <t>Central Valle</t>
  </si>
  <si>
    <t>E/372/AUT/2005</t>
  </si>
  <si>
    <t>Unidad Sam's Mazatlán</t>
  </si>
  <si>
    <t>E/374/AUT/2005</t>
  </si>
  <si>
    <t>Central Quevedo</t>
  </si>
  <si>
    <t>E/375/AUT/2005</t>
  </si>
  <si>
    <t>Central C.T. Rojo Gómez</t>
  </si>
  <si>
    <t>E/378/AUT/2005</t>
  </si>
  <si>
    <t>Central Santa Fé Metropolitana</t>
  </si>
  <si>
    <t>E/379/AUT/2005</t>
  </si>
  <si>
    <t>Central Meyehualco</t>
  </si>
  <si>
    <t>E/381/AUT/2005</t>
  </si>
  <si>
    <t>Centro Administrativo Villa de las Flores</t>
  </si>
  <si>
    <t>E/382/AUT/2005</t>
  </si>
  <si>
    <t>Central Balbuena</t>
  </si>
  <si>
    <t>E/384/AUT/2005</t>
  </si>
  <si>
    <t>Central Viveros</t>
  </si>
  <si>
    <t>E/385/AUT/2005</t>
  </si>
  <si>
    <t>Central Sotelo</t>
  </si>
  <si>
    <t>E/386/AUT/2005</t>
  </si>
  <si>
    <t>Central Catedral</t>
  </si>
  <si>
    <t>E/387/AUT/2005</t>
  </si>
  <si>
    <t>Centro Administrativo Tecamachalco</t>
  </si>
  <si>
    <t>E/389/AUT/2005</t>
  </si>
  <si>
    <t>Central Guadalupe Inn</t>
  </si>
  <si>
    <t>E/390/AUT/2005</t>
  </si>
  <si>
    <t>Central Nezahualcóyotl</t>
  </si>
  <si>
    <t>E/395/AUT/2005</t>
  </si>
  <si>
    <t>Central Madero</t>
  </si>
  <si>
    <t>E/396/AUT/2005</t>
  </si>
  <si>
    <t>Central Raza</t>
  </si>
  <si>
    <t>E/398/AUT/2005</t>
  </si>
  <si>
    <t>Central Corona</t>
  </si>
  <si>
    <t>E/399/AUT/2005</t>
  </si>
  <si>
    <t>Central Lago</t>
  </si>
  <si>
    <t>E/402/AUT/2005</t>
  </si>
  <si>
    <t>Central Juárez</t>
  </si>
  <si>
    <t>E/406/AUT/2005</t>
  </si>
  <si>
    <t>Planta Mérida</t>
  </si>
  <si>
    <t>E/407/AUT/2005</t>
  </si>
  <si>
    <t>Central Tacuba</t>
  </si>
  <si>
    <t>E/411/AUT/2005</t>
  </si>
  <si>
    <t>Central Morales</t>
  </si>
  <si>
    <t>E/413/AUT/2005</t>
  </si>
  <si>
    <t>Central Cajeme</t>
  </si>
  <si>
    <t>E/415/AUT/2005</t>
  </si>
  <si>
    <t>Central Apartado</t>
  </si>
  <si>
    <t>E/416/AUT/2005</t>
  </si>
  <si>
    <t>Central Santa Clara</t>
  </si>
  <si>
    <t>E/418/AUT/2005</t>
  </si>
  <si>
    <t>Central Castañeda</t>
  </si>
  <si>
    <t>E/419/AUT/2005</t>
  </si>
  <si>
    <t>Central Zapata</t>
  </si>
  <si>
    <t>E/420/AUT/2005</t>
  </si>
  <si>
    <t>Central San Lorenzo Tezonco</t>
  </si>
  <si>
    <t>E/421/AUT/2005</t>
  </si>
  <si>
    <t>Central Condesa</t>
  </si>
  <si>
    <t>E/422/AUT/2005</t>
  </si>
  <si>
    <t>Central Churubusco</t>
  </si>
  <si>
    <t>E/423/AUT/2005</t>
  </si>
  <si>
    <t>Central Santa Martha Acatitla</t>
  </si>
  <si>
    <t>E/425/AUT/2005</t>
  </si>
  <si>
    <t>Central Iztacalco</t>
  </si>
  <si>
    <t>E/426/AUT/2005</t>
  </si>
  <si>
    <t>Central Jardines</t>
  </si>
  <si>
    <t>E/430/AUT/2005</t>
  </si>
  <si>
    <t>Central Polanco</t>
  </si>
  <si>
    <t>E/431/AUT/2005</t>
  </si>
  <si>
    <t>Central Obregón</t>
  </si>
  <si>
    <t>E/432/AUT/2005</t>
  </si>
  <si>
    <t>E/433/AUT/2005</t>
  </si>
  <si>
    <t>Central Kukulkán</t>
  </si>
  <si>
    <t>E/435/AUT/2005</t>
  </si>
  <si>
    <t>Central Corregidora Querétaro</t>
  </si>
  <si>
    <t>E/441/AUT/2005</t>
  </si>
  <si>
    <t>Central Mazatlán República</t>
  </si>
  <si>
    <t>E/444/AUT/2005</t>
  </si>
  <si>
    <t>Central Morelia</t>
  </si>
  <si>
    <t>E/448/AUT/2005</t>
  </si>
  <si>
    <t>Central Bosques</t>
  </si>
  <si>
    <t>E/450/AUT/2005</t>
  </si>
  <si>
    <t>Central Cortinez</t>
  </si>
  <si>
    <t>E/453/AUT/2005</t>
  </si>
  <si>
    <t>Central Marques</t>
  </si>
  <si>
    <t>E/454/AUT/2005</t>
  </si>
  <si>
    <t>Central Doctores</t>
  </si>
  <si>
    <t>E/455/AUT/2005</t>
  </si>
  <si>
    <t>Central Abastos</t>
  </si>
  <si>
    <t>E/458/AUT/2005</t>
  </si>
  <si>
    <t>Central Xochimilco</t>
  </si>
  <si>
    <t>E/459/AUT/2005</t>
  </si>
  <si>
    <t>E/461/AUT/2005</t>
  </si>
  <si>
    <t>Central Vergel</t>
  </si>
  <si>
    <t>E/462/AUT/2005</t>
  </si>
  <si>
    <t>Central Iztaccíhuatl</t>
  </si>
  <si>
    <t>E/464/AUT/2005</t>
  </si>
  <si>
    <t>Central Portales</t>
  </si>
  <si>
    <t>E/465/AUT/2005</t>
  </si>
  <si>
    <t>Central Popocatépetl 2 Esquina</t>
  </si>
  <si>
    <t>E/467/AUT/2005</t>
  </si>
  <si>
    <t>Centro Administrativo Parque Vía 190</t>
  </si>
  <si>
    <t>E/470/AUT/2005</t>
  </si>
  <si>
    <t>Central Echegaray</t>
  </si>
  <si>
    <t>E/472/AUT/2005</t>
  </si>
  <si>
    <t>Central Córdoba</t>
  </si>
  <si>
    <t>E/475/AUT/2005</t>
  </si>
  <si>
    <t>Central Tarascos</t>
  </si>
  <si>
    <t>E/477/AUT/2005</t>
  </si>
  <si>
    <t>Central América</t>
  </si>
  <si>
    <t>E/479/AUT/2005</t>
  </si>
  <si>
    <t>Vientos del Istmo, S. A. de C. V.</t>
  </si>
  <si>
    <t>E/480/AUT/2005</t>
  </si>
  <si>
    <t>Cogeneración de Monclova, S. A. de C. V.</t>
  </si>
  <si>
    <t>E/484/COG/2006</t>
  </si>
  <si>
    <t>Samsung SDI México, S. A. de C. V.</t>
  </si>
  <si>
    <t>E/485/IMP/2006</t>
  </si>
  <si>
    <t>GDC Generadora, S. de R. L.</t>
  </si>
  <si>
    <t>E/486/AUT/2006</t>
  </si>
  <si>
    <t>Yoli de Acapulco, S. A. de C. V.</t>
  </si>
  <si>
    <t>E/498/AUT/2006</t>
  </si>
  <si>
    <t>Desarrollo Tecnológico del Pacífico, S. A. de C. V.</t>
  </si>
  <si>
    <t>E/499/AUT/2006</t>
  </si>
  <si>
    <t>Central Borda</t>
  </si>
  <si>
    <t>E/502/AUT/2006</t>
  </si>
  <si>
    <t>E/504/AUT/2006</t>
  </si>
  <si>
    <t>Central Lindavista</t>
  </si>
  <si>
    <t>E/505/AUT/2006</t>
  </si>
  <si>
    <t>Planta Yucatán</t>
  </si>
  <si>
    <t>E/508/AUT/2006</t>
  </si>
  <si>
    <t>Grupo Posadas, S. A. de C. V.</t>
  </si>
  <si>
    <t>Planta Fiesta Americana Reforma</t>
  </si>
  <si>
    <t>E/511/AUT/2006</t>
  </si>
  <si>
    <t>Emcose, S. de R. L. de C. V.</t>
  </si>
  <si>
    <t>E/515/AUT/2006</t>
  </si>
  <si>
    <t>Gran Operadora Posadas, S. A. de C. V.</t>
  </si>
  <si>
    <t>Planta Fiesta Americana Guadalajara</t>
  </si>
  <si>
    <t>E/517/AUT/2006</t>
  </si>
  <si>
    <t>Central Los Reyes</t>
  </si>
  <si>
    <t>E/523/AUT/2006</t>
  </si>
  <si>
    <t>Planta Fiesta Americana Hermosillo</t>
  </si>
  <si>
    <t>E/527/AUT/2006</t>
  </si>
  <si>
    <t>Inmobiliaria Puerto Bonito, S. A. de C. V.</t>
  </si>
  <si>
    <t>E/530/AUT/2006</t>
  </si>
  <si>
    <t>Unilever de México, S. de R. L. de C. V.</t>
  </si>
  <si>
    <t>E/532/AUT/2006</t>
  </si>
  <si>
    <t>Osram de México, S. A. de C. V.</t>
  </si>
  <si>
    <t>E/533/AUT/2006</t>
  </si>
  <si>
    <t>Douglas y Lomason de México, S. A. de C. V.</t>
  </si>
  <si>
    <t>E/538/AUT/2006</t>
  </si>
  <si>
    <t>Supermercados Internacionales Heb, S. A. de C. V.</t>
  </si>
  <si>
    <t>E/539/AUT/2006</t>
  </si>
  <si>
    <t>Planta Gonzalez Gallo</t>
  </si>
  <si>
    <t>E/540/AUT/2006</t>
  </si>
  <si>
    <t>Generadora del Desierto, S. A. de C. V.</t>
  </si>
  <si>
    <t>E/544/EXP/2006</t>
  </si>
  <si>
    <t>Hezdo Monterrey, S. A. de C. V.</t>
  </si>
  <si>
    <t>E/547/AUT/2006</t>
  </si>
  <si>
    <t>Central Pio Pico</t>
  </si>
  <si>
    <t>E/551/AUT/2006</t>
  </si>
  <si>
    <t>Unidad Sam’s Club Tijuana</t>
  </si>
  <si>
    <t>E/555/AUT/2006</t>
  </si>
  <si>
    <t>Unidad Wal-Mart Supercenter Villahermosa Ciudad Deportiva</t>
  </si>
  <si>
    <t>E/556/AUT/2006</t>
  </si>
  <si>
    <t>Unidad Sam’s Club Campeche</t>
  </si>
  <si>
    <t>E/557/AUT/2006</t>
  </si>
  <si>
    <t>Unidad Sam’s Club Cancún</t>
  </si>
  <si>
    <t>E/558/AUT/2006</t>
  </si>
  <si>
    <t>Unidad Sam’s Club Villahermosa Carrizal</t>
  </si>
  <si>
    <t>E/559/AUT/2006</t>
  </si>
  <si>
    <t>Unidad Sam’s Club Mérida</t>
  </si>
  <si>
    <t>E/560/AUT/2006</t>
  </si>
  <si>
    <t>E/561/AUT/2006</t>
  </si>
  <si>
    <t xml:space="preserve">Unidad Sam’s Club Playa del Carmen </t>
  </si>
  <si>
    <t>E/562/AUT/2006</t>
  </si>
  <si>
    <t>Unidad Sam’s Club Villahermosa Guayabal</t>
  </si>
  <si>
    <t>E/563/AUT/2006</t>
  </si>
  <si>
    <t>Mexichem Soluciones Integrales, S. A. de C. V.</t>
  </si>
  <si>
    <t>Planta Cuautitlán</t>
  </si>
  <si>
    <t>E/564/AUT/2006</t>
  </si>
  <si>
    <t>Molinos Azteca, S. A. de C. V.</t>
  </si>
  <si>
    <t>E/569/AUT/2006</t>
  </si>
  <si>
    <t>Unidad Sam’s Club Ciudad del Carmen</t>
  </si>
  <si>
    <t>E/570/AUT/2006</t>
  </si>
  <si>
    <t>Unidad Sam’s Club Los Mochis</t>
  </si>
  <si>
    <t>E/571/AUT/2006</t>
  </si>
  <si>
    <t xml:space="preserve">Unidad Bodega Aurrera Corales Cancún </t>
  </si>
  <si>
    <t>E/577/AUT/2007</t>
  </si>
  <si>
    <t>Unidad Bodega Aurrera Cancún Talleres</t>
  </si>
  <si>
    <t>E/578/AUT/2007</t>
  </si>
  <si>
    <t>Unidad Wal-Mart Supercenter Cancún Nichupte</t>
  </si>
  <si>
    <t>E/579/AUT/2007</t>
  </si>
  <si>
    <t>Unidad Wal-Mart Supercenter Cancún I</t>
  </si>
  <si>
    <t>E/580/AUT/2007</t>
  </si>
  <si>
    <t>Unidad Wal-Mart Supercenter Cancún II</t>
  </si>
  <si>
    <t>E/581/AUT/2007</t>
  </si>
  <si>
    <t>Unidad Bodega Aurrera Chetumal</t>
  </si>
  <si>
    <t>E/582/AUT/2007</t>
  </si>
  <si>
    <t>Unidad Bodega Aurrera Kabah Cancún</t>
  </si>
  <si>
    <t>E/585/AUT/2007</t>
  </si>
  <si>
    <t>Complejo Petroquímico Escolín</t>
  </si>
  <si>
    <t>E/586/COG/2007</t>
  </si>
  <si>
    <t>Manufacturas Kaltex, S. A. de C. V.</t>
  </si>
  <si>
    <t>E/589/AUT/2007</t>
  </si>
  <si>
    <t>Unidad Bodega Aurrera Campeche Este</t>
  </si>
  <si>
    <t>E/590/AUT/2007</t>
  </si>
  <si>
    <t>Unidad Bodega Aurrera Cd. Industrial Villahermosa</t>
  </si>
  <si>
    <t>E/591/AUT/2007</t>
  </si>
  <si>
    <t>Unidad Bodega Aurrera Hospital General Los Mochis</t>
  </si>
  <si>
    <t>E/592/AUT/2007</t>
  </si>
  <si>
    <t>Unidad Bodega Aurrera Mérida Montejo</t>
  </si>
  <si>
    <t>E/593/AUT/2007</t>
  </si>
  <si>
    <t>Unidad Bodega Aurrera Cárdenas</t>
  </si>
  <si>
    <t>E/594/AUT/2007</t>
  </si>
  <si>
    <t>Unidad Bodega Aurrera Periférico Villahermosa</t>
  </si>
  <si>
    <t>E/595/AUT/2007</t>
  </si>
  <si>
    <t>Unidad Bodega Aurrera Quetzalcóatl</t>
  </si>
  <si>
    <t>E/596/AUT/2007</t>
  </si>
  <si>
    <t>Unidad Wal-Mart Supercenter Villahermosa Tabasco 2000</t>
  </si>
  <si>
    <t>E/597/AUT/2007</t>
  </si>
  <si>
    <t>Unidad Bodega Aurrera Cd. Obregón</t>
  </si>
  <si>
    <t>E/598/AUT/2007</t>
  </si>
  <si>
    <t>Unidad Bodega Aurrera Comalcalco</t>
  </si>
  <si>
    <t>E/599/AUT/2007</t>
  </si>
  <si>
    <t>Unidad Bodega Aurrera Itzaes</t>
  </si>
  <si>
    <t>E/600/AUT/2007</t>
  </si>
  <si>
    <t>Unidad Wal-Mart Supercenter Villahermosa (Villahermosa I)</t>
  </si>
  <si>
    <t>E/601/AUT/2007</t>
  </si>
  <si>
    <t>Unidad Wal-Mart Supercenter Mérida</t>
  </si>
  <si>
    <t>E/607/AUT/2007</t>
  </si>
  <si>
    <t>Alen del Norte, S. A. de C. V.</t>
  </si>
  <si>
    <t>E/613/AUT/2007</t>
  </si>
  <si>
    <t>E/617/AUT/2007</t>
  </si>
  <si>
    <t>Pulidos Industriales, S. A. de C. V.</t>
  </si>
  <si>
    <t>E/618/IMP/2007</t>
  </si>
  <si>
    <t>E/620/AUT/2007</t>
  </si>
  <si>
    <t>Cervecería Modelo del Noroeste, S. A. de C. V.</t>
  </si>
  <si>
    <t>E/621/AUT/2007</t>
  </si>
  <si>
    <t>E/622/AUT/2007</t>
  </si>
  <si>
    <t>E/623/AUT/2007</t>
  </si>
  <si>
    <t>Cervecería Modelo de Torreón, S. A. de C. V.</t>
  </si>
  <si>
    <t>E/624/AUT/2007</t>
  </si>
  <si>
    <t>Vitracoat Pinturas en Polvo, S. A. de C. V.</t>
  </si>
  <si>
    <t>E/627/AUT/2007</t>
  </si>
  <si>
    <t xml:space="preserve">Planta Guadalupe Juarez </t>
  </si>
  <si>
    <t>E/630/AUT/2007</t>
  </si>
  <si>
    <t>Unidad Bodega Aurrera Progreso</t>
  </si>
  <si>
    <t>E/631/AUT/2007</t>
  </si>
  <si>
    <t>Unidad Wal-Mart Supercenter Playa del Carmen</t>
  </si>
  <si>
    <t>E/632/AUT/2007</t>
  </si>
  <si>
    <t>Planta Navojoa</t>
  </si>
  <si>
    <t>E/633/AUT/2007</t>
  </si>
  <si>
    <t>E/634/AUT/2007</t>
  </si>
  <si>
    <t>E/635/AUT/2007</t>
  </si>
  <si>
    <t>Planta Reynosa las Fuentes</t>
  </si>
  <si>
    <t>E/636/AUT/2007</t>
  </si>
  <si>
    <t>Planta León</t>
  </si>
  <si>
    <t>E/637/AUT/2007</t>
  </si>
  <si>
    <t>Planta Tecate</t>
  </si>
  <si>
    <t>E/642/AUT/2007</t>
  </si>
  <si>
    <t>Planta Guadalupe Livas</t>
  </si>
  <si>
    <t>E/644/AUT/2007</t>
  </si>
  <si>
    <t>Planta Reynosa</t>
  </si>
  <si>
    <t>E/645/AUT/2007</t>
  </si>
  <si>
    <t>Planta Chapultepec</t>
  </si>
  <si>
    <t>E/646/AUT/2007</t>
  </si>
  <si>
    <t>E/647/AUT/2007</t>
  </si>
  <si>
    <t>Planta Lincoln</t>
  </si>
  <si>
    <t>E/648/AUT/2007</t>
  </si>
  <si>
    <t>Planta Torreón</t>
  </si>
  <si>
    <t>E/649/AUT/2007</t>
  </si>
  <si>
    <t>Unidad Centro de Distribución Guadalajara</t>
  </si>
  <si>
    <t>E/653/AUT/2007</t>
  </si>
  <si>
    <t>Planta Nuevo Laredo</t>
  </si>
  <si>
    <t>E/658/AUT/2007</t>
  </si>
  <si>
    <t>Planta Matamoros</t>
  </si>
  <si>
    <t>E/659/AUT/2007</t>
  </si>
  <si>
    <t>E/660/AUT/2007</t>
  </si>
  <si>
    <t>Planta Escobedo</t>
  </si>
  <si>
    <t>E/661/AUT/2007</t>
  </si>
  <si>
    <t>Nmhg México, S. A. de C. V.</t>
  </si>
  <si>
    <t>E/663/AUT/2007</t>
  </si>
  <si>
    <t>Cajaplax, S. A. de C. V.</t>
  </si>
  <si>
    <t>E/665/AUT/2007</t>
  </si>
  <si>
    <t>Unidad Centro de Distribución Monterrey-Secos</t>
  </si>
  <si>
    <t>E/668/AUT/2007</t>
  </si>
  <si>
    <t>Planta San Nicolás</t>
  </si>
  <si>
    <t>E/670/AUT/2007</t>
  </si>
  <si>
    <t>Planta Gonzalitos</t>
  </si>
  <si>
    <t>E/671/AUT/2007</t>
  </si>
  <si>
    <t>Planta Santa Catarina</t>
  </si>
  <si>
    <t>E/672/AUT/2007</t>
  </si>
  <si>
    <t>Planta Contry</t>
  </si>
  <si>
    <t>E/673/AUT/2007</t>
  </si>
  <si>
    <t>Planta Sendero</t>
  </si>
  <si>
    <t>E/677/AUT/2007</t>
  </si>
  <si>
    <t>Planta Porcela</t>
  </si>
  <si>
    <t>E/678/AUT/2007</t>
  </si>
  <si>
    <t>E/679/AUT/2007</t>
  </si>
  <si>
    <t>Planta Solidaridad</t>
  </si>
  <si>
    <t>E/680/AUT/2007</t>
  </si>
  <si>
    <t>Agua Farma Plásticos, S. A. de C. V.</t>
  </si>
  <si>
    <t>E/682/AUT/2007</t>
  </si>
  <si>
    <t>Planta Belisario Domínguez 32-6</t>
  </si>
  <si>
    <t>E/688/AUT/2007</t>
  </si>
  <si>
    <t>Unidad Bodega Aurrera Morelia Este</t>
  </si>
  <si>
    <t>E/689/AUT/2007</t>
  </si>
  <si>
    <t xml:space="preserve">Planta Saltillo la Nogalera </t>
  </si>
  <si>
    <t>E/690/AUT/2007</t>
  </si>
  <si>
    <t>Unidad Bodega Aurrera Sahuayo</t>
  </si>
  <si>
    <t>E/692/AUT/2007</t>
  </si>
  <si>
    <t>Unidad Bodega Aurrera Ciudad Hidalgo</t>
  </si>
  <si>
    <t>E/693/AUT/2007</t>
  </si>
  <si>
    <t>Unidad Bodega Aurrera Zitácuaro</t>
  </si>
  <si>
    <t>E/694/AUT/2007</t>
  </si>
  <si>
    <t>Unidad Bodega Aurrera Zamora</t>
  </si>
  <si>
    <t>E/695/AUT/2007</t>
  </si>
  <si>
    <t>Unidad Bodega Aurrera Morelia Norte</t>
  </si>
  <si>
    <t>E/696/AUT/2007</t>
  </si>
  <si>
    <t>Unidad Bodega Aurrera Morelia Tres Puentes</t>
  </si>
  <si>
    <t>E/698/AUT/2007</t>
  </si>
  <si>
    <t>Unidad Bodega Aurrera Morelia</t>
  </si>
  <si>
    <t>E/699/AUT/2007</t>
  </si>
  <si>
    <t>Unidad Wal-Mart Supercenter Morelia</t>
  </si>
  <si>
    <t>E/700/AUT/2007</t>
  </si>
  <si>
    <t>Unidad Sam’s Club Morelia</t>
  </si>
  <si>
    <t>E/701/AUT/2007</t>
  </si>
  <si>
    <t>Planta Marinela de Occidente</t>
  </si>
  <si>
    <t>E/703/AUT/2007</t>
  </si>
  <si>
    <t>Grupo Chamberlain, S. de R. L. de C. V.</t>
  </si>
  <si>
    <t>E/705/AUT/2007</t>
  </si>
  <si>
    <t>Planta Wonder Azcapotzalco</t>
  </si>
  <si>
    <t>E/706/AUT/2007</t>
  </si>
  <si>
    <t>Unidad Bodega Aurrera Uruapan</t>
  </si>
  <si>
    <t>E/709/AUT/2007</t>
  </si>
  <si>
    <t>Unidad Sam’s Club Uruapan</t>
  </si>
  <si>
    <t>E/710/AUT/2007</t>
  </si>
  <si>
    <t>Unidad Wal-Mart Supercenter Uruapan</t>
  </si>
  <si>
    <t>E/711/AUT/2007</t>
  </si>
  <si>
    <t>Unidad Bodega Aurrera Zihuatanejo</t>
  </si>
  <si>
    <t>E/712/AUT/2007</t>
  </si>
  <si>
    <t>Unidad Bodega Aurrera Altamirano</t>
  </si>
  <si>
    <t>E/713/AUT/2007</t>
  </si>
  <si>
    <t>Unidad Sam’s Club Acapulco</t>
  </si>
  <si>
    <t>E/714/AUT/2007</t>
  </si>
  <si>
    <t>Unidad Wal-Mart Supercenter Acapulco Diamante</t>
  </si>
  <si>
    <t>E/715/AUT/2007</t>
  </si>
  <si>
    <t>Unidad Wal-Mart Supercenter Jiutepec</t>
  </si>
  <si>
    <t>E/716/AUT/2007</t>
  </si>
  <si>
    <t>Unidad Sam’s Club Chilpancingo</t>
  </si>
  <si>
    <t>E/717/AUT/2007</t>
  </si>
  <si>
    <t>Unidad Bodega Aurrera Chilpancingo</t>
  </si>
  <si>
    <t>E/718/AUT/2007</t>
  </si>
  <si>
    <t>Unidad Bodega Aurrera Coloso II</t>
  </si>
  <si>
    <t>E/719/AUT/2007</t>
  </si>
  <si>
    <t>Bombas Grundfos de México Manufacturing, S. A. de C. V.</t>
  </si>
  <si>
    <t>E/721/AUT/2007</t>
  </si>
  <si>
    <t>Planta Imasa</t>
  </si>
  <si>
    <t>E/723/AUT/2007</t>
  </si>
  <si>
    <t>Mahle Sistemas de Filtración de México, S. A. de C. V.</t>
  </si>
  <si>
    <t>E/725/AUT/2007</t>
  </si>
  <si>
    <t>Planta Ocotán</t>
  </si>
  <si>
    <t>E/726/AUT/2007</t>
  </si>
  <si>
    <t>Unidad Wal-Mart Supercenter Domingo Diez</t>
  </si>
  <si>
    <t>E/727/AUT/2007</t>
  </si>
  <si>
    <t>E/728/AUT/2007</t>
  </si>
  <si>
    <t>Planta Ricolino San Luis Potosí</t>
  </si>
  <si>
    <t>E/729/AUT/2007</t>
  </si>
  <si>
    <t>Unidad Bodega Aurrera Lázaro Cárdenas</t>
  </si>
  <si>
    <t>E/730/AUT/2008</t>
  </si>
  <si>
    <t>Unidad Wal-Mart Supercenter Acapulco</t>
  </si>
  <si>
    <t>E/731/AUT/2008</t>
  </si>
  <si>
    <t>Unidad Bodega Aurrera Renacimiento</t>
  </si>
  <si>
    <t>E/732/AUT/2008</t>
  </si>
  <si>
    <t>Unidad Bodega Aurrera Iguala</t>
  </si>
  <si>
    <t>E/733/AUT/2008</t>
  </si>
  <si>
    <t>Unidad Bodega Aurrera Acapulco Universidad</t>
  </si>
  <si>
    <t>E/734/AUT/2008</t>
  </si>
  <si>
    <t>Unidad Bodega Aurrera Acapulco Costera</t>
  </si>
  <si>
    <t>E/735/AUT/2008</t>
  </si>
  <si>
    <t>Hazpan, S. A. de C. V.</t>
  </si>
  <si>
    <t>E/738/AUT/2008</t>
  </si>
  <si>
    <t>Unidad Bodega Aurrera Santa Anita</t>
  </si>
  <si>
    <t>E/739/AUT/2008</t>
  </si>
  <si>
    <t>Unidad Bodega Aurrera Juchitán</t>
  </si>
  <si>
    <t>E/740/AUT/2008</t>
  </si>
  <si>
    <t>Unidad Bodega Aurrera Santa Rosa</t>
  </si>
  <si>
    <t>E/741/AUT/2008</t>
  </si>
  <si>
    <t>Unidad Sam’s Club Oaxaca</t>
  </si>
  <si>
    <t>E/742/AUT/2008</t>
  </si>
  <si>
    <t>Sucursal Hermosillo</t>
  </si>
  <si>
    <t>E/743/AUT/2008</t>
  </si>
  <si>
    <t>Sucursal Los Cabos</t>
  </si>
  <si>
    <t>E/744/AUT/2008</t>
  </si>
  <si>
    <t>Unidad Bodega Aurrera Comitán</t>
  </si>
  <si>
    <t>E/747/AUT/2008</t>
  </si>
  <si>
    <t>Unidad Bodega Aurrera Tapachula</t>
  </si>
  <si>
    <t>E/748/AUT/2008</t>
  </si>
  <si>
    <t>Unidad Sam’s Club Tapachula Libramiento</t>
  </si>
  <si>
    <t>E/749/AUT/2008</t>
  </si>
  <si>
    <t>Unidad Bodega Aurrera Tapachula Norte</t>
  </si>
  <si>
    <t>E/750/AUT/2008</t>
  </si>
  <si>
    <t>Unidad Bodega Aurrera Tuxtla Oriente</t>
  </si>
  <si>
    <t>E/751/AUT/2008</t>
  </si>
  <si>
    <t>Unidad Sam’s Club Tuxtla Gutiérrez</t>
  </si>
  <si>
    <t>E/752/AUT/2008</t>
  </si>
  <si>
    <t>Unidad Bodega Aurrera Tuxtla Centro</t>
  </si>
  <si>
    <t>E/753/AUT/2008</t>
  </si>
  <si>
    <t>E/755/AUT/2008</t>
  </si>
  <si>
    <t>Unidad Wal-Mart Supercenter Belisario Domínguez</t>
  </si>
  <si>
    <t>E/759/AUT/2008</t>
  </si>
  <si>
    <t>Planta Bimbo Azcapotzalco</t>
  </si>
  <si>
    <t>E/763/AUT/2008</t>
  </si>
  <si>
    <t>Maderas y Sintéticos de México, S. A. de C. V.</t>
  </si>
  <si>
    <t>E/764/AUT/2008</t>
  </si>
  <si>
    <t>Unidad Bodega Aurrera Estadio Culiacán</t>
  </si>
  <si>
    <t>E/765/AUT/2008</t>
  </si>
  <si>
    <t>Unidad Bodega Aurrera Hermosillo Norte</t>
  </si>
  <si>
    <t>E/766/AUT/2008</t>
  </si>
  <si>
    <t>Unidad Bodega Aurrera Tuxtepec</t>
  </si>
  <si>
    <t>E/767/AUT/2008</t>
  </si>
  <si>
    <t>Unidad Wal-Mart Supercenter Ensenada</t>
  </si>
  <si>
    <t>E/768/AUT/2008</t>
  </si>
  <si>
    <t>Unidad Wal-Mart Supercenter Nogales</t>
  </si>
  <si>
    <t>E/769/AUT/2008</t>
  </si>
  <si>
    <t>Unidad Wal-Mart Supercenter Chihuahua</t>
  </si>
  <si>
    <t>E/770/AUT/2008</t>
  </si>
  <si>
    <t>E/771/AUT/2008</t>
  </si>
  <si>
    <t>Planta Mimosas 118</t>
  </si>
  <si>
    <t>E/773/AUT/2008</t>
  </si>
  <si>
    <t>Unidad Wal-Mart Supercenter Plaza San Pedro</t>
  </si>
  <si>
    <t>E/774/AUT/2008</t>
  </si>
  <si>
    <t>Planta Mimosas 117</t>
  </si>
  <si>
    <t>E/775/AUT/2008</t>
  </si>
  <si>
    <t>Liverpool Tezontle</t>
  </si>
  <si>
    <t>E/778/AUT/2008</t>
  </si>
  <si>
    <t>E/780/AUT/2008</t>
  </si>
  <si>
    <t>Unidad Wal-Mart Supercenter Macro Plaza Insurgentes</t>
  </si>
  <si>
    <t>E/789/AUT/2008</t>
  </si>
  <si>
    <t>E/790/AUT/2008</t>
  </si>
  <si>
    <t>E/791/AUT/2008</t>
  </si>
  <si>
    <t>Promotora Valag, S. A. de C. V.</t>
  </si>
  <si>
    <t>E/793/EXP/2008</t>
  </si>
  <si>
    <t>E/797/AUT/2008</t>
  </si>
  <si>
    <t>Ensambladores Electrónicos de México, S. A.</t>
  </si>
  <si>
    <t>E/798/AUT/2008</t>
  </si>
  <si>
    <t>Unidad Centro de Distribución San Martin Obispo</t>
  </si>
  <si>
    <t>E/804/AUT/2008</t>
  </si>
  <si>
    <t>E/809/AUT/2009</t>
  </si>
  <si>
    <t>Intermetro de México, S. de R. L. de C. V.</t>
  </si>
  <si>
    <t>E/814/AUT/2009</t>
  </si>
  <si>
    <t>Tienda el Palacio de Hierro Acapulco</t>
  </si>
  <si>
    <t>E/817/AUT/2009</t>
  </si>
  <si>
    <t>Energía Alterna Istmeña, S. de R. L. de C. V.</t>
  </si>
  <si>
    <t>E/821/AUT/2009</t>
  </si>
  <si>
    <t>Tienda Liverpool Zapopan</t>
  </si>
  <si>
    <t>E/826/AUT/2009</t>
  </si>
  <si>
    <t>Comisión Estatal del Agua de Baja California</t>
  </si>
  <si>
    <t>E/836/AUT/2009</t>
  </si>
  <si>
    <t>Planta Fipasi</t>
  </si>
  <si>
    <t>E/837/AUT/2009</t>
  </si>
  <si>
    <t>Rohm and Haas México, S. de R. L. de C. V.</t>
  </si>
  <si>
    <t>E/841/AUT/2010</t>
  </si>
  <si>
    <t>Planta Mega Empack I</t>
  </si>
  <si>
    <t>E/857/AUT/2010</t>
  </si>
  <si>
    <t>E/859/PP/2010</t>
  </si>
  <si>
    <t>E/861/PP/2010</t>
  </si>
  <si>
    <t>Tienda Cancún</t>
  </si>
  <si>
    <t>E/862/AUT/2010</t>
  </si>
  <si>
    <t>Sanyo E&amp;E, S. A. de C. V.</t>
  </si>
  <si>
    <t>E/864/AUT/2010</t>
  </si>
  <si>
    <t>E/868/AUT/2010</t>
  </si>
  <si>
    <t>Sucursal Acoxpa</t>
  </si>
  <si>
    <t>E/880/AUT/2011</t>
  </si>
  <si>
    <t>E/886/AUT/2011</t>
  </si>
  <si>
    <t>Lechera Guadalajara, S. A. de C. V.</t>
  </si>
  <si>
    <t>E/888/AUT/2011</t>
  </si>
  <si>
    <t>Energía Eólica Mareña, S. A. de C. V.</t>
  </si>
  <si>
    <t>E/891/AUT/2011</t>
  </si>
  <si>
    <t>E/915/PP/2012</t>
  </si>
  <si>
    <t>ABB México, S. A. de C. V.</t>
  </si>
  <si>
    <t>Campus Industrial</t>
  </si>
  <si>
    <t>E/921/AUT/2012</t>
  </si>
  <si>
    <t>Edificio de Ingeniería</t>
  </si>
  <si>
    <t>E/922/AUT/2012</t>
  </si>
  <si>
    <t>Complejo Cangrejera</t>
  </si>
  <si>
    <t>E/924/COG/2012</t>
  </si>
  <si>
    <t>Hidroeléctrica Titán, S. de R. L. de C. V.</t>
  </si>
  <si>
    <t>E/934/AUT/2012</t>
  </si>
  <si>
    <t>Electricidad del Soconusco, S. de R. L. de C. V.</t>
  </si>
  <si>
    <t>E/935/AUT/2012</t>
  </si>
  <si>
    <t>E/941/AUT/2012</t>
  </si>
  <si>
    <t>Energreen Energía I, S. A. de C. V.</t>
  </si>
  <si>
    <t>E/946/AUT/2012</t>
  </si>
  <si>
    <t>E/963/PP/2012</t>
  </si>
  <si>
    <t>Munekata Mexicana, S. A. de C. V.</t>
  </si>
  <si>
    <t>E/982/IMP/2013</t>
  </si>
  <si>
    <t>Eccaciv, S. A. de C. V.</t>
  </si>
  <si>
    <t>E/999/AUT/2013</t>
  </si>
  <si>
    <t>E/1004/AUT/2013</t>
  </si>
  <si>
    <t>E/1013/AUT/2013</t>
  </si>
  <si>
    <t>Central Miguel Hidalgo</t>
  </si>
  <si>
    <t>E/1072/AUT/2013</t>
  </si>
  <si>
    <t>E/1089/PP/2013</t>
  </si>
  <si>
    <t>Hasars Energy, S. A. de C. V.</t>
  </si>
  <si>
    <t>E/1093/PP/2013</t>
  </si>
  <si>
    <t>Electrodesarrolladora Luz de Viento, S. de R. L. de C. V.</t>
  </si>
  <si>
    <t>E/1101/EXP/2013</t>
  </si>
  <si>
    <t>E/1120/PP/2014</t>
  </si>
  <si>
    <t>E/1129/PP/2014</t>
  </si>
  <si>
    <t>Hidroeléctrica Xochimilco, S. A. de C. V.</t>
  </si>
  <si>
    <t>E/1147/PP/2014</t>
  </si>
  <si>
    <t>Energía Limpia de La Laguna, S. A. de C. V.</t>
  </si>
  <si>
    <t>E/1160/PP/2014</t>
  </si>
  <si>
    <t>Desarrollos Dine, S. A. de C. V.</t>
  </si>
  <si>
    <t>E/1218/AUT/2014</t>
  </si>
  <si>
    <t>Energía Buenavista, S. de R. L. de C. V.</t>
  </si>
  <si>
    <t>AUT/001/2015</t>
  </si>
  <si>
    <t>Autorización Terminada</t>
  </si>
  <si>
    <t>Ingenio La Joya, S. A. de C. V.</t>
  </si>
  <si>
    <t>560</t>
  </si>
  <si>
    <t>Complejo Ocotlán**</t>
  </si>
  <si>
    <t>Permiso Nuevo</t>
  </si>
  <si>
    <t>Kodak de México, S. A. de C. V.</t>
  </si>
  <si>
    <t>Cervecería Modelo, S. A. de C. V.</t>
  </si>
  <si>
    <t>Fibras Sintéticas, S. A. de C. V.</t>
  </si>
  <si>
    <t>Unidad Molango**</t>
  </si>
  <si>
    <t>1351</t>
  </si>
  <si>
    <t>Fenoquimia, S. A. de C. V.</t>
  </si>
  <si>
    <t>1100</t>
  </si>
  <si>
    <t xml:space="preserve">Compañía Papelera El Fénix, S. A. </t>
  </si>
  <si>
    <t>1102</t>
  </si>
  <si>
    <t>Molino Cerro Gordo</t>
  </si>
  <si>
    <t>1105</t>
  </si>
  <si>
    <t>Indorama Ventures Polycom, S. de R. L. de C. V.</t>
  </si>
  <si>
    <t>Complejo Ocotlan**</t>
  </si>
  <si>
    <t>Arteva Polycom, S. de R. L. de C. V.</t>
  </si>
  <si>
    <t>1335</t>
  </si>
  <si>
    <t>Fábrica de Papel San Jose, S. A.</t>
  </si>
  <si>
    <t>1389</t>
  </si>
  <si>
    <t>Ingenio Constancia, S. A. de C. V.</t>
  </si>
  <si>
    <t>Grupo Pipsamex, S. A. de C. V.</t>
  </si>
  <si>
    <t>1536</t>
  </si>
  <si>
    <t>Compañía Cervecera El Trópico, S. A. de C. V.</t>
  </si>
  <si>
    <t>Kimex, S. A. de C. V.</t>
  </si>
  <si>
    <t>2694</t>
  </si>
  <si>
    <t>Cryoinfra, S. A. de C. V.</t>
  </si>
  <si>
    <t>3106</t>
  </si>
  <si>
    <t>Empaques Modernos de Guadalajara, S. A. de C. V.</t>
  </si>
  <si>
    <t>3206</t>
  </si>
  <si>
    <t>Productora Nacional de Papel Destintado, S. A. de C. V.</t>
  </si>
  <si>
    <t>3358</t>
  </si>
  <si>
    <t>Kaltex Fibers, S. A. de C. V.</t>
  </si>
  <si>
    <t>3462</t>
  </si>
  <si>
    <t>Molino Los Reyes</t>
  </si>
  <si>
    <t>3605</t>
  </si>
  <si>
    <t>3626</t>
  </si>
  <si>
    <t>Complejo Zacapu**</t>
  </si>
  <si>
    <t>3630</t>
  </si>
  <si>
    <t>4124</t>
  </si>
  <si>
    <t>Mina de Basis, S. A. de C. V.**</t>
  </si>
  <si>
    <t>4194</t>
  </si>
  <si>
    <t>Celulosa y Derivados, S. A.</t>
  </si>
  <si>
    <t>Planta Crysel</t>
  </si>
  <si>
    <t>Pondercel, S. A. de C. V.</t>
  </si>
  <si>
    <t>4463</t>
  </si>
  <si>
    <t>Petrocel, S. A.</t>
  </si>
  <si>
    <t>4470</t>
  </si>
  <si>
    <t>Comisión Estatal de Servicios Públicos de Tijuana</t>
  </si>
  <si>
    <t>Precio por W</t>
  </si>
  <si>
    <t>0.76 a 1.0</t>
  </si>
  <si>
    <t>Solj BAD</t>
  </si>
  <si>
    <t>Precio unitario (USD/W)</t>
  </si>
  <si>
    <t>Estado</t>
  </si>
  <si>
    <t>Capacidad autorizada (MW)</t>
  </si>
  <si>
    <t>Energético Primario</t>
  </si>
  <si>
    <t>Estado al 30/abr/2016</t>
  </si>
  <si>
    <t>Nombre</t>
  </si>
  <si>
    <t>Tecnología de generación</t>
  </si>
  <si>
    <t>Francisco Villa</t>
  </si>
  <si>
    <t>Termoeléctrica de vapor convencional</t>
  </si>
  <si>
    <t>Samalayuca</t>
  </si>
  <si>
    <t>Chihuahua II (El encino)</t>
  </si>
  <si>
    <t>Samalayuca II</t>
  </si>
  <si>
    <t>Norte II (Productor Independiente de Energía)</t>
  </si>
  <si>
    <t>Transalta Chihuahua  III (Productor Independiente de Energía)</t>
  </si>
  <si>
    <t>Chaveña</t>
  </si>
  <si>
    <t>Turbogás</t>
  </si>
  <si>
    <t xml:space="preserve">Chihuahua  </t>
  </si>
  <si>
    <t>Industrial Juárez</t>
  </si>
  <si>
    <t>Parque</t>
  </si>
  <si>
    <t>Boquilla</t>
  </si>
  <si>
    <t>Hidroeléctrica</t>
  </si>
  <si>
    <t>Colina</t>
  </si>
  <si>
    <t>Fuente: Inventario de GEI de Chihuahua. Daniel Sosa. File: Sector1A1a_GenEnerElec_Ch13-17</t>
  </si>
  <si>
    <t>Fuente: Permisos administrados CRE. Este libro, hoja: Permisos administrados. Con filtros para Chihuahua y Agua, Biogas, Combustóleo, Diesel, Gas Natural</t>
  </si>
  <si>
    <t>Central</t>
  </si>
  <si>
    <t>Tecnología</t>
  </si>
  <si>
    <t>No. de Unidades</t>
  </si>
  <si>
    <t>Capacidad MW</t>
  </si>
  <si>
    <t>Generación GWh</t>
  </si>
  <si>
    <t>Factor de Planta (%) *</t>
  </si>
  <si>
    <t>Termoélectrica</t>
  </si>
  <si>
    <t>El Encino (Chihuahua II)</t>
  </si>
  <si>
    <t>Fuente: Camara Nacional de Manufacturas Eléctricas, 2019/01/16 http://www.caname.org.mx/index.php/component/content/article?id=513</t>
  </si>
  <si>
    <t>Fuente: PRODESEN 2018 - 2032, 2019/01/16. https://www.gob.mx/cms/uploads/attachment/file/331770/PRODESEN-2018-2032-definitiva.pdf</t>
  </si>
  <si>
    <t>Total</t>
  </si>
  <si>
    <t>Num.</t>
  </si>
  <si>
    <t>Entidad Federativa</t>
  </si>
  <si>
    <t>Región de Control</t>
  </si>
  <si>
    <t>Esquema</t>
  </si>
  <si>
    <t>Capacidad Total (MW)</t>
  </si>
  <si>
    <t>Generación Bruta (GWh)</t>
  </si>
  <si>
    <t>Energía Chihuahua</t>
  </si>
  <si>
    <t>CHIH</t>
  </si>
  <si>
    <t>05-Norte</t>
  </si>
  <si>
    <t>AUT</t>
  </si>
  <si>
    <t>Tipo</t>
  </si>
  <si>
    <t>CC</t>
  </si>
  <si>
    <t>Chihuahua II (El Encino)</t>
  </si>
  <si>
    <t>GEN-CFE</t>
  </si>
  <si>
    <t>Energía Chihuahua, Transalta Chihuahua</t>
  </si>
  <si>
    <t>PIE</t>
  </si>
  <si>
    <t>KST Electric Power Company, Norte II</t>
  </si>
  <si>
    <t>Generadora Pondercel</t>
  </si>
  <si>
    <t>TEC</t>
  </si>
  <si>
    <t>TG</t>
  </si>
  <si>
    <t>Agnico Eagle México</t>
  </si>
  <si>
    <t>Agnico Eagle México, Proyecto Mascota</t>
  </si>
  <si>
    <t>CI</t>
  </si>
  <si>
    <t>Agropecuaria La Norteñita</t>
  </si>
  <si>
    <t>Auma</t>
  </si>
  <si>
    <t>Coeur Mexicana</t>
  </si>
  <si>
    <t>Compañía Minera Dolores, Área de Campamento</t>
  </si>
  <si>
    <t>Compañía Minera Dolores, Área de Procesos</t>
  </si>
  <si>
    <t>Minas de la Alta Pimería</t>
  </si>
  <si>
    <t>Minera Bismark</t>
  </si>
  <si>
    <t>Minera Real de Ángeles, Unidad El Concheño</t>
  </si>
  <si>
    <t>Teléfonos de México, Central Copérnico</t>
  </si>
  <si>
    <t>B-Energy Industries</t>
  </si>
  <si>
    <t>(Norte II)</t>
  </si>
  <si>
    <t>(Transalta)</t>
  </si>
  <si>
    <t>Fuera de servicio</t>
  </si>
  <si>
    <t>Combustible</t>
  </si>
  <si>
    <t>Sector</t>
  </si>
  <si>
    <t>Unidades</t>
  </si>
  <si>
    <t>OBSERVACIONES</t>
  </si>
  <si>
    <t>Gen ener eléc</t>
  </si>
  <si>
    <t>1A1</t>
  </si>
  <si>
    <t>CE</t>
  </si>
  <si>
    <t>Carbón Bituminoso</t>
  </si>
  <si>
    <t>kg/PJ</t>
  </si>
  <si>
    <t>Notas 10, 11 y 13.</t>
  </si>
  <si>
    <t xml:space="preserve">Combustóleo ligero </t>
  </si>
  <si>
    <t>Fuente:</t>
  </si>
  <si>
    <t>Hoja de cálculo 1A1ai CFE Actividad_Emisiones 1990-2015 Rev5 01122015.xlsx (proporcionada por Luis Conde Alvarez)</t>
  </si>
  <si>
    <t>INEGYCEI, 2015 - INECC</t>
  </si>
  <si>
    <t>CE - Combustión Estacionaria</t>
  </si>
  <si>
    <t>10) Para el carbon bituminoso el factor de emisión utilizado para CO2 fue tomado del Cuadro 2.2, volumen 2 de las directrices IPCC 2006; para el combustoleo, diesel y gas natural el factor de emisión para CO2 fue tomado del informe técnico INECC/A1-008/2014, diciembre 2014, "Factores de emisión para los diferentes tipos de combustibles fósiles y alternativos que se consumen en México" realizado por el IMP.</t>
  </si>
  <si>
    <t>11) Para CH4, N2O, Directrices del IPCC de 2006 para los inventarios nacionales de gases de efecto invernadero, volumen 2 : Energia, Cuadro 2.2 Factores de emisión por defecto para la combustión estacionaria en la categoria industrias energéticas, pp. 2.16.</t>
  </si>
  <si>
    <t>12) Para CN se utilizaron los speciation profiles de la CARB, California´s black carbon emission inventory, april 2016.</t>
  </si>
  <si>
    <t>Notas:</t>
  </si>
  <si>
    <t>Potencial de calentamiento global</t>
  </si>
  <si>
    <r>
      <t>[A] Factor de emisión consolidado, que incluye CO</t>
    </r>
    <r>
      <rPr>
        <vertAlign val="subscript"/>
        <sz val="8"/>
        <rFont val="Calibri"/>
        <family val="2"/>
        <scheme val="minor"/>
      </rPr>
      <t>2</t>
    </r>
    <r>
      <rPr>
        <sz val="8"/>
        <rFont val="Calibri"/>
        <family val="2"/>
        <scheme val="minor"/>
      </rPr>
      <t>, CH</t>
    </r>
    <r>
      <rPr>
        <vertAlign val="subscript"/>
        <sz val="8"/>
        <rFont val="Calibri"/>
        <family val="2"/>
        <scheme val="minor"/>
      </rPr>
      <t>4</t>
    </r>
    <r>
      <rPr>
        <sz val="8"/>
        <rFont val="Calibri"/>
        <family val="2"/>
        <scheme val="minor"/>
      </rPr>
      <t xml:space="preserve"> y N</t>
    </r>
    <r>
      <rPr>
        <vertAlign val="subscript"/>
        <sz val="8"/>
        <rFont val="Calibri"/>
        <family val="2"/>
        <scheme val="minor"/>
      </rPr>
      <t>2</t>
    </r>
    <r>
      <rPr>
        <sz val="8"/>
        <rFont val="Calibri"/>
        <family val="2"/>
        <scheme val="minor"/>
      </rPr>
      <t>O</t>
    </r>
  </si>
  <si>
    <t>[1] https://www.scribd.com/doc/88409233/Funcionamiento-Del-Proceso-de-Plantas-de-Turbogas</t>
  </si>
  <si>
    <t>[1]</t>
  </si>
  <si>
    <t>FEC (Mg/GWh)</t>
  </si>
  <si>
    <r>
      <t>PM</t>
    </r>
    <r>
      <rPr>
        <b/>
        <vertAlign val="subscript"/>
        <sz val="8"/>
        <color theme="0"/>
        <rFont val="Calibri"/>
        <family val="2"/>
        <scheme val="minor"/>
      </rPr>
      <t>2.5</t>
    </r>
  </si>
  <si>
    <r>
      <t>CO</t>
    </r>
    <r>
      <rPr>
        <b/>
        <vertAlign val="subscript"/>
        <sz val="8"/>
        <color theme="0"/>
        <rFont val="Calibri"/>
        <family val="2"/>
        <scheme val="minor"/>
      </rPr>
      <t>2</t>
    </r>
  </si>
  <si>
    <r>
      <t>CH</t>
    </r>
    <r>
      <rPr>
        <b/>
        <vertAlign val="subscript"/>
        <sz val="8"/>
        <color theme="0"/>
        <rFont val="Calibri"/>
        <family val="2"/>
        <scheme val="minor"/>
      </rPr>
      <t>4</t>
    </r>
    <r>
      <rPr>
        <b/>
        <sz val="8"/>
        <color theme="0"/>
        <rFont val="Calibri"/>
        <family val="2"/>
        <scheme val="minor"/>
      </rPr>
      <t xml:space="preserve"> </t>
    </r>
  </si>
  <si>
    <r>
      <t>N</t>
    </r>
    <r>
      <rPr>
        <b/>
        <vertAlign val="subscript"/>
        <sz val="8"/>
        <color theme="0"/>
        <rFont val="Calibri"/>
        <family val="2"/>
        <scheme val="minor"/>
      </rPr>
      <t>2</t>
    </r>
    <r>
      <rPr>
        <b/>
        <sz val="8"/>
        <color theme="0"/>
        <rFont val="Calibri"/>
        <family val="2"/>
        <scheme val="minor"/>
      </rPr>
      <t>O</t>
    </r>
  </si>
  <si>
    <r>
      <t xml:space="preserve">CN   </t>
    </r>
    <r>
      <rPr>
        <b/>
        <sz val="8"/>
        <color indexed="9"/>
        <rFont val="Calibri"/>
        <family val="2"/>
        <scheme val="minor"/>
      </rPr>
      <t>(%PM</t>
    </r>
    <r>
      <rPr>
        <b/>
        <vertAlign val="subscript"/>
        <sz val="8"/>
        <color indexed="9"/>
        <rFont val="Calibri"/>
        <family val="2"/>
        <scheme val="minor"/>
      </rPr>
      <t>2.5</t>
    </r>
    <r>
      <rPr>
        <b/>
        <sz val="8"/>
        <color indexed="9"/>
        <rFont val="Calibri"/>
        <family val="2"/>
        <scheme val="minor"/>
      </rPr>
      <t>)</t>
    </r>
    <r>
      <rPr>
        <b/>
        <vertAlign val="superscript"/>
        <sz val="8"/>
        <color indexed="9"/>
        <rFont val="Calibri"/>
        <family val="2"/>
        <scheme val="minor"/>
      </rPr>
      <t>[13]</t>
    </r>
  </si>
  <si>
    <r>
      <t>FEC</t>
    </r>
    <r>
      <rPr>
        <b/>
        <vertAlign val="superscript"/>
        <sz val="8"/>
        <color theme="0"/>
        <rFont val="Calibri"/>
        <family val="2"/>
        <scheme val="minor"/>
      </rPr>
      <t>[A]</t>
    </r>
  </si>
  <si>
    <t>kJ/m3</t>
  </si>
  <si>
    <t>+</t>
  </si>
  <si>
    <t>=</t>
  </si>
  <si>
    <t>H</t>
  </si>
  <si>
    <t>TJ/Gg</t>
  </si>
  <si>
    <t>1E+12 J/1E+09 g</t>
  </si>
  <si>
    <t>kJ/g</t>
  </si>
  <si>
    <t>FE</t>
  </si>
  <si>
    <t>MJ/kg</t>
  </si>
  <si>
    <t>k</t>
  </si>
  <si>
    <t>M</t>
  </si>
  <si>
    <t>G</t>
  </si>
  <si>
    <t>T</t>
  </si>
  <si>
    <t>P</t>
  </si>
  <si>
    <r>
      <t xml:space="preserve"> kg CO</t>
    </r>
    <r>
      <rPr>
        <vertAlign val="subscript"/>
        <sz val="8"/>
        <rFont val="Calibri"/>
        <family val="2"/>
        <scheme val="minor"/>
      </rPr>
      <t>2</t>
    </r>
    <r>
      <rPr>
        <sz val="8"/>
        <rFont val="Calibri"/>
        <family val="2"/>
        <scheme val="minor"/>
      </rPr>
      <t>/kg CH</t>
    </r>
    <r>
      <rPr>
        <vertAlign val="subscript"/>
        <sz val="8"/>
        <rFont val="Calibri"/>
        <family val="2"/>
        <scheme val="minor"/>
      </rPr>
      <t>4</t>
    </r>
  </si>
  <si>
    <r>
      <t xml:space="preserve"> kg CO</t>
    </r>
    <r>
      <rPr>
        <vertAlign val="subscript"/>
        <sz val="8"/>
        <rFont val="Calibri"/>
        <family val="2"/>
        <scheme val="minor"/>
      </rPr>
      <t>2</t>
    </r>
    <r>
      <rPr>
        <sz val="8"/>
        <rFont val="Calibri"/>
        <family val="2"/>
        <scheme val="minor"/>
      </rPr>
      <t>/MJ</t>
    </r>
  </si>
  <si>
    <r>
      <t>CH</t>
    </r>
    <r>
      <rPr>
        <vertAlign val="subscript"/>
        <sz val="8"/>
        <rFont val="Calibri"/>
        <family val="2"/>
        <scheme val="minor"/>
      </rPr>
      <t>4</t>
    </r>
    <r>
      <rPr>
        <sz val="8"/>
        <rFont val="Calibri"/>
        <family val="2"/>
        <scheme val="minor"/>
      </rPr>
      <t xml:space="preserve"> + 2O</t>
    </r>
    <r>
      <rPr>
        <vertAlign val="subscript"/>
        <sz val="8"/>
        <rFont val="Calibri"/>
        <family val="2"/>
        <scheme val="minor"/>
      </rPr>
      <t>2</t>
    </r>
    <r>
      <rPr>
        <sz val="8"/>
        <rFont val="Calibri"/>
        <family val="2"/>
        <scheme val="minor"/>
      </rPr>
      <t xml:space="preserve"> -&gt; CO</t>
    </r>
    <r>
      <rPr>
        <vertAlign val="subscript"/>
        <sz val="8"/>
        <rFont val="Calibri"/>
        <family val="2"/>
        <scheme val="minor"/>
      </rPr>
      <t>2</t>
    </r>
    <r>
      <rPr>
        <sz val="8"/>
        <rFont val="Calibri"/>
        <family val="2"/>
        <scheme val="minor"/>
      </rPr>
      <t xml:space="preserve"> + 2H</t>
    </r>
    <r>
      <rPr>
        <vertAlign val="subscript"/>
        <sz val="8"/>
        <rFont val="Calibri"/>
        <family val="2"/>
        <scheme val="minor"/>
      </rPr>
      <t>2</t>
    </r>
    <r>
      <rPr>
        <sz val="8"/>
        <rFont val="Calibri"/>
        <family val="2"/>
        <scheme val="minor"/>
      </rPr>
      <t>O</t>
    </r>
  </si>
  <si>
    <r>
      <t xml:space="preserve"> kg CO</t>
    </r>
    <r>
      <rPr>
        <vertAlign val="subscript"/>
        <sz val="8"/>
        <rFont val="Calibri"/>
        <family val="2"/>
        <scheme val="minor"/>
      </rPr>
      <t>2</t>
    </r>
    <r>
      <rPr>
        <sz val="8"/>
        <rFont val="Calibri"/>
        <family val="2"/>
        <scheme val="minor"/>
      </rPr>
      <t>/PJ</t>
    </r>
  </si>
  <si>
    <r>
      <t>C</t>
    </r>
    <r>
      <rPr>
        <vertAlign val="subscript"/>
        <sz val="8"/>
        <rFont val="Calibri"/>
        <family val="2"/>
        <scheme val="minor"/>
      </rPr>
      <t>2</t>
    </r>
    <r>
      <rPr>
        <sz val="8"/>
        <rFont val="Calibri"/>
        <family val="2"/>
        <scheme val="minor"/>
      </rPr>
      <t>H</t>
    </r>
    <r>
      <rPr>
        <vertAlign val="subscript"/>
        <sz val="8"/>
        <rFont val="Calibri"/>
        <family val="2"/>
        <scheme val="minor"/>
      </rPr>
      <t>6</t>
    </r>
    <r>
      <rPr>
        <sz val="8"/>
        <rFont val="Calibri"/>
        <family val="2"/>
        <scheme val="minor"/>
      </rPr>
      <t xml:space="preserve"> + 7/2O</t>
    </r>
    <r>
      <rPr>
        <vertAlign val="subscript"/>
        <sz val="8"/>
        <rFont val="Calibri"/>
        <family val="2"/>
        <scheme val="minor"/>
      </rPr>
      <t>2</t>
    </r>
    <r>
      <rPr>
        <sz val="8"/>
        <rFont val="Calibri"/>
        <family val="2"/>
        <scheme val="minor"/>
      </rPr>
      <t xml:space="preserve"> -&gt; 2CO</t>
    </r>
    <r>
      <rPr>
        <vertAlign val="subscript"/>
        <sz val="8"/>
        <rFont val="Calibri"/>
        <family val="2"/>
        <scheme val="minor"/>
      </rPr>
      <t>2</t>
    </r>
    <r>
      <rPr>
        <sz val="8"/>
        <rFont val="Calibri"/>
        <family val="2"/>
        <scheme val="minor"/>
      </rPr>
      <t xml:space="preserve"> + 3H</t>
    </r>
    <r>
      <rPr>
        <vertAlign val="subscript"/>
        <sz val="8"/>
        <rFont val="Calibri"/>
        <family val="2"/>
        <scheme val="minor"/>
      </rPr>
      <t>2</t>
    </r>
    <r>
      <rPr>
        <sz val="8"/>
        <rFont val="Calibri"/>
        <family val="2"/>
        <scheme val="minor"/>
      </rPr>
      <t>O</t>
    </r>
  </si>
  <si>
    <r>
      <t xml:space="preserve"> kg CO</t>
    </r>
    <r>
      <rPr>
        <vertAlign val="subscript"/>
        <sz val="8"/>
        <rFont val="Calibri"/>
        <family val="2"/>
        <scheme val="minor"/>
      </rPr>
      <t>2</t>
    </r>
    <r>
      <rPr>
        <sz val="8"/>
        <rFont val="Calibri"/>
        <family val="2"/>
        <scheme val="minor"/>
      </rPr>
      <t>/kg C</t>
    </r>
    <r>
      <rPr>
        <vertAlign val="subscript"/>
        <sz val="8"/>
        <rFont val="Calibri"/>
        <family val="2"/>
        <scheme val="minor"/>
      </rPr>
      <t>2</t>
    </r>
    <r>
      <rPr>
        <sz val="8"/>
        <rFont val="Calibri"/>
        <family val="2"/>
        <scheme val="minor"/>
      </rPr>
      <t>H</t>
    </r>
    <r>
      <rPr>
        <vertAlign val="subscript"/>
        <sz val="8"/>
        <rFont val="Calibri"/>
        <family val="2"/>
        <scheme val="minor"/>
      </rPr>
      <t>6</t>
    </r>
  </si>
  <si>
    <r>
      <t>CH</t>
    </r>
    <r>
      <rPr>
        <vertAlign val="subscript"/>
        <sz val="8"/>
        <rFont val="Calibri"/>
        <family val="2"/>
        <scheme val="minor"/>
      </rPr>
      <t>4</t>
    </r>
  </si>
  <si>
    <r>
      <t>C</t>
    </r>
    <r>
      <rPr>
        <vertAlign val="subscript"/>
        <sz val="8"/>
        <rFont val="Calibri"/>
        <family val="2"/>
        <scheme val="minor"/>
      </rPr>
      <t>2</t>
    </r>
    <r>
      <rPr>
        <sz val="8"/>
        <rFont val="Calibri"/>
        <family val="2"/>
        <scheme val="minor"/>
      </rPr>
      <t>H</t>
    </r>
    <r>
      <rPr>
        <vertAlign val="subscript"/>
        <sz val="8"/>
        <rFont val="Calibri"/>
        <family val="2"/>
        <scheme val="minor"/>
      </rPr>
      <t>6</t>
    </r>
  </si>
  <si>
    <r>
      <t xml:space="preserve"> kg CO</t>
    </r>
    <r>
      <rPr>
        <vertAlign val="subscript"/>
        <sz val="8"/>
        <rFont val="Calibri"/>
        <family val="2"/>
        <scheme val="minor"/>
      </rPr>
      <t>2</t>
    </r>
    <r>
      <rPr>
        <sz val="8"/>
        <rFont val="Calibri"/>
        <family val="2"/>
        <scheme val="minor"/>
      </rPr>
      <t>/kg GN</t>
    </r>
  </si>
  <si>
    <t>Calculo del factor de emisión del gas natural</t>
  </si>
  <si>
    <t>Metano</t>
  </si>
  <si>
    <t>Etano</t>
  </si>
  <si>
    <t>Prefijos</t>
  </si>
  <si>
    <t>MJ/m3</t>
  </si>
  <si>
    <t>[2]</t>
  </si>
  <si>
    <t>[DSG]</t>
  </si>
  <si>
    <t>TABLA 4.5.5. PROGRAMA INDICATIVO PARA EL RETIRO DE CENTRALES ELÉCTRICAS 2018-2032</t>
  </si>
  <si>
    <t>Francisco Villa U4</t>
  </si>
  <si>
    <t>Francisco Villa U5</t>
  </si>
  <si>
    <t>Parque U2</t>
  </si>
  <si>
    <t>Parque U3</t>
  </si>
  <si>
    <t>Parque U4</t>
  </si>
  <si>
    <t>Samalayuca U1</t>
  </si>
  <si>
    <t>Samalayuca U2</t>
  </si>
  <si>
    <t>Samalayuca II_PQ1</t>
  </si>
  <si>
    <t>Samalayuca II_PQ2</t>
  </si>
  <si>
    <t>Samalayuca II_PQ3</t>
  </si>
  <si>
    <t>Convencional</t>
  </si>
  <si>
    <t>Termoeléctrica</t>
  </si>
  <si>
    <t>convencional</t>
  </si>
  <si>
    <t>Limpia</t>
  </si>
  <si>
    <t>Renovable</t>
  </si>
  <si>
    <t>Eólica</t>
  </si>
  <si>
    <t>Solar</t>
  </si>
  <si>
    <t>Fotovoltaica</t>
  </si>
  <si>
    <t>Termosolar</t>
  </si>
  <si>
    <t>Otras</t>
  </si>
  <si>
    <t>Bioenergía</t>
  </si>
  <si>
    <t>Ciclo combinado</t>
  </si>
  <si>
    <t>Lecho fluidizado</t>
  </si>
  <si>
    <t>Termoeléctrica convencional</t>
  </si>
  <si>
    <t>Cogeneración eficiente</t>
  </si>
  <si>
    <t>Frenos regenerativos</t>
  </si>
  <si>
    <t>% Limpia</t>
  </si>
  <si>
    <t>TABLA 4.5.1. PROGRAMA INDICATIVO PARA LA INSTALACIÓN DE CENTRALES ELÉCTRICAS 2018-2032</t>
  </si>
  <si>
    <t>CS 004</t>
  </si>
  <si>
    <t>CS 005</t>
  </si>
  <si>
    <t>Año</t>
  </si>
  <si>
    <t>CCC 008</t>
  </si>
  <si>
    <t>CS 023</t>
  </si>
  <si>
    <t>CS 027</t>
  </si>
  <si>
    <t>CS 036</t>
  </si>
  <si>
    <t>CS 037</t>
  </si>
  <si>
    <t>CS 039</t>
  </si>
  <si>
    <t>CCI 003</t>
  </si>
  <si>
    <t>CS 057</t>
  </si>
  <si>
    <t>CBIO 014</t>
  </si>
  <si>
    <t>CBIO 019</t>
  </si>
  <si>
    <t>CS 069</t>
  </si>
  <si>
    <t>CH 016</t>
  </si>
  <si>
    <t>CH 028</t>
  </si>
  <si>
    <t>CCC 030</t>
  </si>
  <si>
    <t>CS 076</t>
  </si>
  <si>
    <t>CS 077</t>
  </si>
  <si>
    <t>CS 078</t>
  </si>
  <si>
    <t>CH 044</t>
  </si>
  <si>
    <t>Solar Fotovoltaica</t>
  </si>
  <si>
    <t>TABLA 4.5.9 EMISIONES GEI DEL SECTOR ELÉCTRICO POR TECNOLOGÍA 2018-2032</t>
  </si>
  <si>
    <t>(Millones de toneladas)</t>
  </si>
  <si>
    <t>Fuente: Elaborado por la SENER.</t>
  </si>
  <si>
    <t>Cogeneración Eficiente</t>
  </si>
  <si>
    <t>Eficiencia</t>
  </si>
  <si>
    <t>Gas natural</t>
  </si>
  <si>
    <t>Factor de Planta</t>
  </si>
  <si>
    <t>Combustión interna</t>
  </si>
  <si>
    <t>Comisión reguladora de energía. www.cre.gob.mx/documento/1814.xlsx</t>
  </si>
  <si>
    <t xml:space="preserve">Fuente consultada: </t>
  </si>
  <si>
    <t>Tabbla 4.5.9. p 249. PRODESEN 2018 - 2032, 2019/01/16. https://www.gob.mx/cms/uploads/attachment/file/331770/PRODESEN-2018-2032-definitiva.pdf</t>
  </si>
  <si>
    <t>Poder calorífico</t>
  </si>
  <si>
    <t>kg/m3 (20C, 1 atm)</t>
  </si>
  <si>
    <t>Densidad</t>
  </si>
  <si>
    <t>Parámetro</t>
  </si>
  <si>
    <t>Fuente</t>
  </si>
  <si>
    <t xml:space="preserve">Parque
</t>
  </si>
  <si>
    <t>Num.[i]</t>
  </si>
  <si>
    <t>Num.[1]</t>
  </si>
  <si>
    <t>Nombre [1]</t>
  </si>
  <si>
    <t>Entidad Federativa [1]</t>
  </si>
  <si>
    <t>Región de Control [1]</t>
  </si>
  <si>
    <t>Esquema [1]</t>
  </si>
  <si>
    <t>Capacidad Total [1] (MW)</t>
  </si>
  <si>
    <t>Generación Bruta [1] (GWh)</t>
  </si>
  <si>
    <t>Tipo [2]</t>
  </si>
  <si>
    <t>Combustible [2]</t>
  </si>
  <si>
    <t>[i] Comisión reguladora de energía. www.cre.gob.mx/documento/1814.xlsx</t>
  </si>
  <si>
    <t>[2] Comisión reguladora de energía. www.cre.gob.mx/documento/1814.xlsx consultado el 16 de enero de 2019.</t>
  </si>
  <si>
    <t>[1] PRODESEN 2018 - 2032, https://www.gob.mx/cms/uploads/attachment/file/331770/PRODESEN-2018-2032-definitiva.pdf consultado el 16 de enero de 2019. Tabbla 2.2.9. pp 142 - 144 para ciclo combinado; Tabla 2.2.10. pp 145 - 146 para termoeléctricas convencionales; Tabla 2.2.12 p 148 - 150 para turbogás; Tabla 2.2.13. p 151 - 156 para combustión interna.</t>
  </si>
  <si>
    <t>Combustión Estacionaria</t>
  </si>
  <si>
    <t xml:space="preserve">Potencial de calentamiento global: </t>
  </si>
  <si>
    <t>Factor de planta</t>
  </si>
  <si>
    <t>EFICIENCIA TÉRMICA</t>
  </si>
  <si>
    <t>Intervalo (%)</t>
  </si>
  <si>
    <t>Promedio</t>
  </si>
  <si>
    <t xml:space="preserve">Carboeléctrica </t>
  </si>
  <si>
    <t>30 - 40</t>
  </si>
  <si>
    <t>40 - 51</t>
  </si>
  <si>
    <t>30 - 45</t>
  </si>
  <si>
    <t xml:space="preserve">Nucleoeléctrica </t>
  </si>
  <si>
    <t xml:space="preserve">Termoeléctrica convencional </t>
  </si>
  <si>
    <t>17 - 30</t>
  </si>
  <si>
    <t xml:space="preserve">Turbogás </t>
  </si>
  <si>
    <t>22 - 45</t>
  </si>
  <si>
    <t>Fuente: Elaborado por la SENER. Valores calculados con base en información de las centrales eléctricas en operación (2013-2015).</t>
  </si>
  <si>
    <t>Tomado de: PRODESEN 2018 - 2032, Tabla 4.2.2. p 196</t>
  </si>
  <si>
    <t>Ajustada Gas Natural</t>
  </si>
  <si>
    <t>La última columna es la eficiencia ajustada en el Cuadro 9 para el gas natural</t>
  </si>
  <si>
    <r>
      <t>Emisiones (Mg CO</t>
    </r>
    <r>
      <rPr>
        <vertAlign val="subscript"/>
        <sz val="9"/>
        <rFont val="Calibri"/>
        <family val="2"/>
      </rPr>
      <t>2</t>
    </r>
    <r>
      <rPr>
        <sz val="9"/>
        <rFont val="Calibri"/>
        <family val="2"/>
      </rPr>
      <t>e)</t>
    </r>
  </si>
  <si>
    <t>Mg/GWh</t>
  </si>
  <si>
    <t>Combustóleo ligero</t>
  </si>
  <si>
    <r>
      <t>Emisiones
(Mg CO</t>
    </r>
    <r>
      <rPr>
        <vertAlign val="subscript"/>
        <sz val="9"/>
        <rFont val="Calibri"/>
        <family val="2"/>
      </rPr>
      <t>2</t>
    </r>
    <r>
      <rPr>
        <sz val="9"/>
        <rFont val="Calibri"/>
        <family val="2"/>
      </rPr>
      <t>e)</t>
    </r>
  </si>
  <si>
    <t>Central / Unidad [1]</t>
  </si>
  <si>
    <t>Tecnología [1]</t>
  </si>
  <si>
    <t>Año de retiro [1]</t>
  </si>
  <si>
    <t>Capacidad [1] (MW)</t>
  </si>
  <si>
    <t>Fuente: Elaboración propia con datos de: [1] Programa de desarrollo del sistema eléctrico nacional 2018 – 2032. Secretaría de Energía. Tabla 4.5.4, p 241-245. [2] Comisión reguladora de energía. www.cre.gob.mx/documento/1814.xlsx consultado el 16 de enero de 2019.</t>
  </si>
  <si>
    <t>Proyecto [1]</t>
  </si>
  <si>
    <t>Año [1]</t>
  </si>
  <si>
    <t>Generación (GWh)</t>
  </si>
  <si>
    <t>Fuente: Elaboración propia con datos de: [1] Programa de desarrollo del sistema eléctrico nacional 2018 – 2032. Secretaría de Energía. Tabla 4.5.1, p 217-233. [2] Se eligió el mayor factor de planta por tecnología del Cuadro 7, suponiendo que estas nuevas plantas operarán con gas natural.</t>
  </si>
  <si>
    <t>Factor de planta [2]</t>
  </si>
  <si>
    <t>Fuente: Elaboración propia</t>
  </si>
  <si>
    <t>Suceso</t>
  </si>
  <si>
    <t>Se emitirán anualmente</t>
  </si>
  <si>
    <t>Se dejarán de emitir anualmente</t>
  </si>
  <si>
    <t>Inversión estimada [1] (Millones de pesos)</t>
  </si>
  <si>
    <t>Resumen para acciones de mitigación</t>
  </si>
  <si>
    <t>Para considerar que el PRODESEN ya contempla acciones de mitigación, se hará el planteamiento de que si no hubiera acciones de mitigación, la nueva capacidad de generación en la tabla 4.5.1 se hubiera realizado con gas natural, que es el combustible de moda.</t>
  </si>
  <si>
    <t>Esto  dará la línea base sin acciones de mitigación. Luego se hará la consideración de que parte de esa generación se puede hacer con hidro o solar y eso reducirá las emisiones en tantas tonenladas de CO2e.</t>
  </si>
  <si>
    <t>La Tabla de las celdas B33:K56 se copia en seguida.</t>
  </si>
  <si>
    <r>
      <t>Emisiones adicionales (Mg CO</t>
    </r>
    <r>
      <rPr>
        <vertAlign val="subscript"/>
        <sz val="9"/>
        <rFont val="Calibri"/>
        <family val="2"/>
      </rPr>
      <t>2</t>
    </r>
    <r>
      <rPr>
        <sz val="9"/>
        <rFont val="Calibri"/>
        <family val="2"/>
      </rPr>
      <t>e)</t>
    </r>
  </si>
  <si>
    <r>
      <t>CO</t>
    </r>
    <r>
      <rPr>
        <vertAlign val="subscript"/>
        <sz val="9"/>
        <rFont val="Calibri"/>
        <family val="2"/>
      </rPr>
      <t>2</t>
    </r>
    <r>
      <rPr>
        <sz val="9"/>
        <rFont val="Calibri"/>
        <family val="2"/>
      </rPr>
      <t xml:space="preserve"> que se deja de emitir (Mg CO</t>
    </r>
    <r>
      <rPr>
        <vertAlign val="subscript"/>
        <sz val="9"/>
        <rFont val="Calibri"/>
        <family val="2"/>
      </rPr>
      <t>2</t>
    </r>
    <r>
      <rPr>
        <sz val="9"/>
        <rFont val="Calibri"/>
        <family val="2"/>
      </rPr>
      <t>e)</t>
    </r>
  </si>
  <si>
    <r>
      <t>Emisiones netas
(Mg CO</t>
    </r>
    <r>
      <rPr>
        <vertAlign val="subscript"/>
        <sz val="9"/>
        <rFont val="Calibri"/>
        <family val="2"/>
      </rPr>
      <t>2</t>
    </r>
    <r>
      <rPr>
        <sz val="9"/>
        <rFont val="Calibri"/>
        <family val="2"/>
      </rPr>
      <t>e)</t>
    </r>
  </si>
  <si>
    <t>TOTAL</t>
  </si>
  <si>
    <t>Actualización 2019/03/29 AKR: Los factores de emisión de las celdas en amarillo, son consistentes con los valores utilizados en la nueva versión del inventario (Factores de emision 1A1a.xlsx y Sector1A1a_GenEnerElec_Ch13-17_15Feb19.xls), ya que en este caso se dejan en términos de la energía y no del volumen de combustible consumido.</t>
  </si>
  <si>
    <t>Actualización 2019/03/29 AKR: Los datos tachados no deberían utilizarse ya que la nueva versión del inventario quedó en términos de la energía del combustible y no del volumen de combustible consumido.</t>
  </si>
  <si>
    <t>Se han dejado los valores por si se hace referencia en otras hojas de cálculo.</t>
  </si>
  <si>
    <t>Cuadro 9 del documento en word; que es el cuadro de la hoja Iterando la eficiencia; libro: Ajsute eficiencia termoelectricas gas natural B.xlsx, celdas H4:H11</t>
  </si>
  <si>
    <t>Escenario PRODESEN 2018 - 2032</t>
  </si>
  <si>
    <t>Escenario sin acciones de mitigación (línea base)</t>
  </si>
  <si>
    <t>Escenario Carboeléctricas</t>
  </si>
  <si>
    <t>Fuente / subfuente de emisión</t>
  </si>
  <si>
    <t>1A1a Actividad principal producción de electricidad y calor</t>
  </si>
  <si>
    <t>Línea base sector eléctrico Chihuahua</t>
  </si>
  <si>
    <t>Fuente: Filas 28 y 29; hoja: Tabla Resumen Prioritarias; Archivo: Linea base para escenarios 3.xlsx; Ruta: PECC Chihuahua</t>
  </si>
  <si>
    <t xml:space="preserve">Tasa de reducción </t>
  </si>
  <si>
    <t>TABLA REV01-01
VERIFICAR QUE ESTAS CENTRALES SIGAN PROGRAMADAS PARA SU RETIRO.
EN OTRAS COLUMNAS RESALTAR DIFERENCIAS</t>
  </si>
  <si>
    <t>TABLA REV01-04
SOLO PARA INFORMACIÓN
ESTA TABLA ES LA MISMA QUE LA TABLA REV01-02 PERO SE CALCULA EL ESCENARIO EN EL QUE SE UTILIZA CARBÓN PARA LAS PLANTAS CCC 008, CCi 003 Y CCC 030</t>
  </si>
  <si>
    <t>TABLA REV01-03
SOLO PARA INFORMACIÓN.
SE REALIZA EL ESCENARIO PARA EL CUAL TODO LO PROGRAMADO COMO SOLAR SE GENERA CON GAS NATURAL</t>
  </si>
  <si>
    <t>Verificación 2019 PROGRAMA INDICATIVO PARA EL RETIRO DE CENTRALES ELÉCTRICAS 2019-2033</t>
  </si>
  <si>
    <t>Nombre de proyecto</t>
  </si>
  <si>
    <t>Norte III</t>
  </si>
  <si>
    <t>Planta solar Santa María</t>
  </si>
  <si>
    <t>BNB Villa Ahumada Solar</t>
  </si>
  <si>
    <t>Parque Solar Conejos</t>
  </si>
  <si>
    <t>Verificación de actualizaciones</t>
  </si>
  <si>
    <t>Debido a que en el documento actualizado del PRODESEN no se especifica la inversión o estatus actual de los proyectos se recurre al informe anual más actualizado disponible (2018) elaborado por la CFE (pp. 227-252 del PDF), donde se confirma que ninguno de los proyectos ha finalizado,  en cuando al CCC 008 se encuentra en un 75% de avance y es el único reportado</t>
  </si>
  <si>
    <t>EN EL PRODESEN 2019 SE ESPECIFICA: 
"En el presente ejercicio de planeación, de conformidad con la nueva política energética de la administración pública federal, no se considera el retiro de Centrales Eléctricas."
Comparación de totales en archivo Word adjunto en el correo.</t>
  </si>
  <si>
    <t>Enlace al informe 2018 CFE dar clic aquí</t>
  </si>
  <si>
    <t>Capacidad [1] [2] (MW)</t>
  </si>
  <si>
    <t>Emisiones evitadas por el retiro programado al 2018</t>
  </si>
  <si>
    <t>Emisiones generadas por la repotenciación de centrales</t>
  </si>
  <si>
    <t>Variación de la línea base</t>
  </si>
  <si>
    <r>
      <t>Mg CO</t>
    </r>
    <r>
      <rPr>
        <vertAlign val="subscript"/>
        <sz val="9"/>
        <rFont val="Calibri"/>
        <family val="2"/>
      </rPr>
      <t>2</t>
    </r>
    <r>
      <rPr>
        <sz val="9"/>
        <rFont val="Calibri"/>
        <family val="2"/>
      </rPr>
      <t>e</t>
    </r>
  </si>
  <si>
    <t xml:space="preserve">Fuente: Elaboración propia con datos de: [1] Programa de desarrollo del sistema eléctrico nacional 2018 – 2032. Secretaría de Energía.  Tabla 4.5.4, p 241-245.  Programa de Desarrollo del Sistema Eléctrico Nacional 2019 - 2033. Secretaría de Energía. Sección VII.1 p. 45.
[2] Salinas S., S y Fernández M., M. F. "Repotenciación de centrales termoeléctricas" Revista Transición Energética. Agosto - Octubre 2019, Tabla 2.
[3] Comisión reguladora de energía. www.cre.gob.mx/documento/1814.xlsx consultado el 16 de enero de 2019. </t>
  </si>
  <si>
    <t>TAI-VI La trinidad PI</t>
  </si>
  <si>
    <t>TAI-VI La trinidad PII</t>
  </si>
  <si>
    <t>Planta Solar Santamaría</t>
  </si>
  <si>
    <t>TABLA 4.5.7. EVOLUCIÓN DE LA GENERACIÓN DE ENERGÍA ELÉCTRICA 2018-2032</t>
  </si>
  <si>
    <t>(Gigawatt-hora)</t>
  </si>
  <si>
    <t>TABLA 4.5.6. EVOLUCIÓN DE LA CAPACIDAD INSTALADA POR TIPO DE TECNOLOGÍA 2018-2032</t>
  </si>
  <si>
    <t>(Megawatt)</t>
  </si>
  <si>
    <t>Fuente: PRODESEN 2018 - 2032. Anexo. p. 246</t>
  </si>
  <si>
    <t>Fuente: PRODESEN 2018 - 2032. Anexo. p. 247</t>
  </si>
  <si>
    <t>PARA CHIHUAHUA</t>
  </si>
  <si>
    <t>PRODESEN 2018 - 2032</t>
  </si>
  <si>
    <t>SECCIÓN DE ESTA HOJA</t>
  </si>
  <si>
    <t>A</t>
  </si>
  <si>
    <t>B</t>
  </si>
  <si>
    <t>C</t>
  </si>
  <si>
    <t>D</t>
  </si>
  <si>
    <t>E</t>
  </si>
  <si>
    <t>F</t>
  </si>
  <si>
    <t>Escenario sin mitigación</t>
  </si>
  <si>
    <t>Escenario alternativo de altas emisiones - no utilizado</t>
  </si>
  <si>
    <t>Cap (MW)</t>
  </si>
  <si>
    <t>Horas picos</t>
  </si>
  <si>
    <t>Gen (GWh)</t>
  </si>
  <si>
    <t xml:space="preserve">Horas pico promedio </t>
  </si>
  <si>
    <t>PROMEDIO CONSIDERADO</t>
  </si>
  <si>
    <t>Optimización</t>
  </si>
  <si>
    <t>Ahumada IV Solar PV SA de CV</t>
  </si>
  <si>
    <t>Energía Eléctrica de Chihuahua SA de CV</t>
  </si>
  <si>
    <t>Fotovoltaica de Ahumada SA de CV</t>
  </si>
  <si>
    <t>Planta Solar Santa María</t>
  </si>
  <si>
    <t>Altair Importación y Exportación SAPI de CV</t>
  </si>
  <si>
    <t>Energía Solar Alaia V SAPI de CV</t>
  </si>
  <si>
    <t>Energía Solar Alaia IV SAPI de CV</t>
  </si>
  <si>
    <t>Energía Solar Alaia III SAPI de CV</t>
  </si>
  <si>
    <t>Energía Solar Alaia II SAPI de CV</t>
  </si>
  <si>
    <t>Border Solar</t>
  </si>
  <si>
    <t>Sol de los Manzanos</t>
  </si>
  <si>
    <t>Luis L. León (EL Granero)</t>
  </si>
  <si>
    <t>Rosetilla</t>
  </si>
  <si>
    <t>RM Colina</t>
  </si>
  <si>
    <t>PROGRAMA INDICATIVO PARA LA INSTALACIÓN DE CENTRALES ELÉCTRICAS 2019-2033</t>
  </si>
  <si>
    <t>Generación
(GWh)</t>
  </si>
  <si>
    <t>Generación Adicional
(GWh)</t>
  </si>
  <si>
    <t>RESUMEN DE GENERACIÓN</t>
  </si>
  <si>
    <t>CON INFORMACIÓN DE LA TABLA 4.5.1. PROGRAMA INDICATIVO PARA LA INSTALACIÓN DE CENTRALES ELÉCTRICAS 2018-2032</t>
  </si>
  <si>
    <t>Fuente: Elaboración propia con datos de: [1] Programa de desarrollo del sistema eléctrico nacional 2018 – 2032. Secretaría de Energía. Tabla 4.5.1, pp 217-233. [2] Se eligió el mayor factor de planta por tecnología del Cuadro 7, suponiendo que estas nuevas plantas operarán con gas natural. Para tecnologías limpias, el factor se calculó en la hoja Factor de Planta E. Limpia de este mismo libro, con base en datos del PRODESEN 2018-2032 de Capacidad y Generación por tecnología.</t>
  </si>
  <si>
    <t>Esta sección se deriva de la Sección A de esta hoja (ver columna A) para estimar la repotenciación de las plantas que en el PRODESEN 2018-2032 estaban programadas para su retiro, pero que de acuerdo con el PRODESEN 2019-2033 no serán retiradas sino modernizadas y repotenciadas.</t>
  </si>
  <si>
    <t>En la siguiente tabla se resume la adición de plantas programada en el Prodesen 2018 - 2032 y se complementa con las columnas de Combustible, FP, Gen, h, y Emisiones. El combustible se supone que es gas natural, ya que es el combustible de transición.</t>
  </si>
  <si>
    <t>Este se considera el escenario con mitigación, pero para el PRODESEN 2018-2032</t>
  </si>
  <si>
    <t xml:space="preserve">Se considera un aumento de 20% en la eficiencia con un aumento de 45% de capacidad por repotenciación de las centrales que estaban destinadas al retiro.
Ver por ejemplo Tabla 2 del Reportaje "Repotenciación de centrales termoeléctricas" Revista Transición Energética. Agosto - Octubre 2019.
</t>
  </si>
  <si>
    <t>PROGRAMA INDICATIVO PARA LA INSTALACIÓN DE CENTRALES ELÉCTRICAS 2018-2032</t>
  </si>
  <si>
    <t>Fotovoltáica</t>
  </si>
  <si>
    <t>Desarrollos Solares de Delicias SAPI de CV   (E/1493/AUT/2015)</t>
  </si>
  <si>
    <t>Desarrollos Solares de Delicias SAPI de CV   (E/1495/AUT/2015)</t>
  </si>
  <si>
    <t>Desarrollos Solares de Delicias SAPI de CV   (E/1494/AUT/2015)</t>
  </si>
  <si>
    <t>Fuente: Elaboración propia con datos de: [1] PIIRCE, PRODESEN, 2018–2032 y 2019–2033. Secretaría de Energía.</t>
  </si>
  <si>
    <t>Emisiones
(Mg CO2e)</t>
  </si>
  <si>
    <t xml:space="preserve"> Combustible  [2]</t>
  </si>
  <si>
    <t>Fuente: Elaboración propia con datos de: [1] Programa de desarrollo del sistema eléctrico nacional 2018 – 2032. Secretaría de Energía. Tabla 4.5.1, p 217-233.    [2] Se eligió el mayor factor de planta estimado para las centrales de ciclo combinado que operaron en Chihuahua en 2017 (PRODESEN 2018-2032, Tabla 2.2.10).</t>
  </si>
  <si>
    <t>Fuente: Elaboración propia con datos de: [1] Programa de desarrollo del sistema eléctrico nacional 2018 – 2032. Secretaría de Energía. Tabla 4.5.1, p 217-233. [2] Se eligió el mayor factor de planta estimado para las centrales de ciclo combinado que operaron en Chihuahua en 2017 (PRODESEN 2018-2032, Tabla 2.2.10). Para tecnologías limpias, el factor de planta se calculó con base en datos del PRODESEN 2018-2032 de Capacidad y Generación por tecnología (Tablas 4.5.6 y 4.5.7).</t>
  </si>
  <si>
    <t>Combustible  [3]</t>
  </si>
  <si>
    <t>Cuadro 2 (repetido)</t>
  </si>
  <si>
    <t>Cuadro 5</t>
  </si>
  <si>
    <t>PRODESEN 2019 - 2033</t>
  </si>
  <si>
    <t>PRODESEN 2018-2032 (este se considera el escenario con mitigación)</t>
  </si>
  <si>
    <t>RESUMEN DE GENERACIÓN Y EMISIONES</t>
  </si>
  <si>
    <t>GENERACIÓN Y EMISIONES ADICIONAL</t>
  </si>
  <si>
    <r>
      <t>Emisiones Adicionales
(Mg CO</t>
    </r>
    <r>
      <rPr>
        <vertAlign val="subscript"/>
        <sz val="9"/>
        <rFont val="Calibri"/>
        <family val="2"/>
      </rPr>
      <t>2</t>
    </r>
    <r>
      <rPr>
        <sz val="9"/>
        <rFont val="Calibri"/>
        <family val="2"/>
      </rPr>
      <t>e)</t>
    </r>
  </si>
  <si>
    <t>Escenario PRODESEN 2019 - 2033</t>
  </si>
  <si>
    <t>En esta sección se consideran las nuevas emisiones por optimización o instalación de nuevas plantas de acuerdo con el PRODESEN 2019-2033</t>
  </si>
  <si>
    <t>Se considera que la repotenciación de Samalayuca II en 2028 se incluye en el proyecto de optimización de dicha planta por lo que, para no contabilizar doble, el valor de 378,271 se debería considerar incluido en la parte de optimización de dicha planta (celda P115)</t>
  </si>
  <si>
    <t>Cuadro 14</t>
  </si>
  <si>
    <t>Cuadro 15</t>
  </si>
  <si>
    <t>Cuadro 16  Ocultar columnas EFG</t>
  </si>
  <si>
    <r>
      <t>CO</t>
    </r>
    <r>
      <rPr>
        <vertAlign val="subscript"/>
        <sz val="11"/>
        <rFont val="Calibri"/>
        <family val="2"/>
        <scheme val="minor"/>
      </rPr>
      <t>2</t>
    </r>
  </si>
  <si>
    <r>
      <t>CH</t>
    </r>
    <r>
      <rPr>
        <vertAlign val="subscript"/>
        <sz val="11"/>
        <rFont val="Calibri"/>
        <family val="2"/>
        <scheme val="minor"/>
      </rPr>
      <t>4</t>
    </r>
    <r>
      <rPr>
        <sz val="11"/>
        <rFont val="Calibri"/>
        <family val="2"/>
        <scheme val="minor"/>
      </rPr>
      <t xml:space="preserve"> </t>
    </r>
  </si>
  <si>
    <r>
      <t>N</t>
    </r>
    <r>
      <rPr>
        <vertAlign val="subscript"/>
        <sz val="11"/>
        <rFont val="Calibri"/>
        <family val="2"/>
        <scheme val="minor"/>
      </rPr>
      <t>2</t>
    </r>
    <r>
      <rPr>
        <sz val="11"/>
        <rFont val="Calibri"/>
        <family val="2"/>
        <scheme val="minor"/>
      </rPr>
      <t>O</t>
    </r>
  </si>
  <si>
    <r>
      <t>F</t>
    </r>
    <r>
      <rPr>
        <vertAlign val="subscript"/>
        <sz val="11"/>
        <rFont val="Calibri"/>
        <family val="2"/>
        <scheme val="minor"/>
      </rPr>
      <t>GEI</t>
    </r>
    <r>
      <rPr>
        <vertAlign val="superscript"/>
        <sz val="11"/>
        <rFont val="Calibri"/>
        <family val="2"/>
        <scheme val="minor"/>
      </rPr>
      <t>[A]</t>
    </r>
  </si>
  <si>
    <r>
      <t>Para el carbon bituminoso el factor de emisión utilizado para CO</t>
    </r>
    <r>
      <rPr>
        <vertAlign val="subscript"/>
        <sz val="9"/>
        <rFont val="Calibri"/>
        <family val="2"/>
        <scheme val="minor"/>
      </rPr>
      <t>2</t>
    </r>
    <r>
      <rPr>
        <sz val="9"/>
        <rFont val="Calibri"/>
        <family val="2"/>
        <scheme val="minor"/>
      </rPr>
      <t xml:space="preserve"> fue tomado del Cuadro 2.2, volumen 2 de las directrices IPCC 2006.</t>
    </r>
  </si>
  <si>
    <r>
      <t>Para CH</t>
    </r>
    <r>
      <rPr>
        <vertAlign val="subscript"/>
        <sz val="9"/>
        <rFont val="Calibri"/>
        <family val="2"/>
        <scheme val="minor"/>
      </rPr>
      <t>4</t>
    </r>
    <r>
      <rPr>
        <sz val="9"/>
        <rFont val="Calibri"/>
        <family val="2"/>
        <scheme val="minor"/>
      </rPr>
      <t xml:space="preserve"> y N</t>
    </r>
    <r>
      <rPr>
        <vertAlign val="subscript"/>
        <sz val="9"/>
        <rFont val="Calibri"/>
        <family val="2"/>
        <scheme val="minor"/>
      </rPr>
      <t>2</t>
    </r>
    <r>
      <rPr>
        <sz val="9"/>
        <rFont val="Calibri"/>
        <family val="2"/>
        <scheme val="minor"/>
      </rPr>
      <t>O los factores de emisión se tomaron de las directrices del IPCC de 2006, volumen 2, capítulo 2, Cuadro 2.2, p. 2.16.</t>
    </r>
  </si>
  <si>
    <r>
      <t>[A] F</t>
    </r>
    <r>
      <rPr>
        <vertAlign val="subscript"/>
        <sz val="9"/>
        <rFont val="Calibri"/>
        <family val="2"/>
        <scheme val="minor"/>
      </rPr>
      <t>GEI</t>
    </r>
    <r>
      <rPr>
        <sz val="9"/>
        <rFont val="Calibri"/>
        <family val="2"/>
        <scheme val="minor"/>
      </rPr>
      <t xml:space="preserve"> es el factor de emisión consolidado, que incluye CO</t>
    </r>
    <r>
      <rPr>
        <vertAlign val="subscript"/>
        <sz val="9"/>
        <rFont val="Calibri"/>
        <family val="2"/>
        <scheme val="minor"/>
      </rPr>
      <t>2</t>
    </r>
    <r>
      <rPr>
        <sz val="9"/>
        <rFont val="Calibri"/>
        <family val="2"/>
        <scheme val="minor"/>
      </rPr>
      <t>, CH</t>
    </r>
    <r>
      <rPr>
        <vertAlign val="subscript"/>
        <sz val="9"/>
        <rFont val="Calibri"/>
        <family val="2"/>
        <scheme val="minor"/>
      </rPr>
      <t>4</t>
    </r>
    <r>
      <rPr>
        <sz val="9"/>
        <rFont val="Calibri"/>
        <family val="2"/>
        <scheme val="minor"/>
      </rPr>
      <t xml:space="preserve"> y N</t>
    </r>
    <r>
      <rPr>
        <vertAlign val="subscript"/>
        <sz val="9"/>
        <rFont val="Calibri"/>
        <family val="2"/>
        <scheme val="minor"/>
      </rPr>
      <t>2</t>
    </r>
    <r>
      <rPr>
        <sz val="9"/>
        <rFont val="Calibri"/>
        <family val="2"/>
        <scheme val="minor"/>
      </rPr>
      <t>O</t>
    </r>
  </si>
  <si>
    <r>
      <t>Fuente: Inventario nacional de gases y compuestos de efecto invernadero, 2015 - INECC, salvo el F</t>
    </r>
    <r>
      <rPr>
        <vertAlign val="subscript"/>
        <sz val="9"/>
        <rFont val="Calibri"/>
        <family val="2"/>
        <scheme val="minor"/>
      </rPr>
      <t>GEI</t>
    </r>
    <r>
      <rPr>
        <sz val="9"/>
        <rFont val="Calibri"/>
        <family val="2"/>
        <scheme val="minor"/>
      </rPr>
      <t xml:space="preserve"> que fue calculado en este trabajo.</t>
    </r>
  </si>
  <si>
    <r>
      <t>Para el combustoleo, diesel y gas natural el factor de emisión para CO</t>
    </r>
    <r>
      <rPr>
        <vertAlign val="subscript"/>
        <sz val="9"/>
        <rFont val="Calibri"/>
        <family val="2"/>
        <scheme val="minor"/>
      </rPr>
      <t>2</t>
    </r>
    <r>
      <rPr>
        <sz val="9"/>
        <rFont val="Calibri"/>
        <family val="2"/>
        <scheme val="minor"/>
      </rPr>
      <t xml:space="preserve"> fue tomado del informe técnico INECC/A1-008/2014, "Factores de emisión para los diferentes tipos de combustibles fósiles y alternativos que se consumen en México", IMP (2014).</t>
    </r>
  </si>
  <si>
    <t>Cuadro 20</t>
  </si>
  <si>
    <t>Cuadro 21</t>
  </si>
  <si>
    <r>
      <t>Emisiones
(Mg CO</t>
    </r>
    <r>
      <rPr>
        <vertAlign val="subscript"/>
        <sz val="11"/>
        <rFont val="Calibri"/>
        <family val="2"/>
      </rPr>
      <t>2</t>
    </r>
    <r>
      <rPr>
        <sz val="11"/>
        <rFont val="Calibri"/>
        <family val="2"/>
      </rPr>
      <t>e)</t>
    </r>
  </si>
  <si>
    <t>Eficiencia
[2]</t>
  </si>
  <si>
    <t>Año de
repotenciación [1]</t>
  </si>
  <si>
    <t>Copiado como valores de: 104:M138 y luego se ordenó por Año, Proyecto y Capacidad</t>
  </si>
  <si>
    <t>Desarrollos Solares de Delicias SAPI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</si>
</sst>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4" formatCode="_-&quot;$&quot;* #,##0.00_-;\-&quot;$&quot;* #,##0.00_-;_-&quot;$&quot;* &quot;-&quot;??_-;_-@_-"/>
    <numFmt numFmtId="43" formatCode="_-* #,##0.00_-;\-* #,##0.00_-;_-* &quot;-&quot;??_-;_-@_-"/>
    <numFmt numFmtId="164" formatCode="dd\/mm\/yy"/>
    <numFmt numFmtId="165" formatCode="_(&quot;$&quot;* #,##0.00_);_(&quot;$&quot;* \(#,##0.00\);_(&quot;$&quot;* &quot;-&quot;??_);_(@_)"/>
    <numFmt numFmtId="166" formatCode="0.000"/>
    <numFmt numFmtId="167" formatCode="_(&quot;$&quot;* #,##0_);_(&quot;$&quot;* \(#,##0\);_(&quot;$&quot;* &quot;-&quot;??_);_(@_)"/>
    <numFmt numFmtId="168" formatCode="_-* #,##0_-;\-* #,##0_-;_-* &quot;-&quot;??_-;_-@_-"/>
    <numFmt numFmtId="169" formatCode="0.0"/>
    <numFmt numFmtId="170" formatCode="_-* #,##0.0_-;\-* #,##0.0_-;_-* &quot;-&quot;??_-;_-@_-"/>
    <numFmt numFmtId="171" formatCode="_-* #,##0.000000_-;\-* #,##0.000000_-;_-* &quot;-&quot;??_-;_-@_-"/>
    <numFmt numFmtId="172" formatCode="0.0000"/>
    <numFmt numFmtId="173" formatCode="#,##0.0000"/>
    <numFmt numFmtId="174" formatCode="#,##0.000000"/>
    <numFmt numFmtId="175" formatCode="#,##0.0"/>
    <numFmt numFmtId="176" formatCode="0.0%"/>
    <numFmt numFmtId="177" formatCode="#,##0_ ;\-#,##0\ "/>
    <numFmt numFmtId="178" formatCode="_-* #,##0.000_-;\-* #,##0.000_-;_-* &quot;-&quot;??_-;_-@_-"/>
    <numFmt numFmtId="179" formatCode="#,##0.0_ ;\-#,##0.0\ "/>
  </numFmts>
  <fonts count="52">
    <font>
      <sz val="10"/>
      <name val="Arial"/>
      <family val="2"/>
    </font>
    <font>
      <sz val="11"/>
      <color theme="1"/>
      <name val="Calibri"/>
      <family val="2"/>
      <scheme val="minor"/>
    </font>
    <font>
      <sz val="10"/>
      <name val="Arial"/>
      <family val="2"/>
    </font>
    <font>
      <b/>
      <sz val="14"/>
      <name val="Arial"/>
      <family val="2"/>
    </font>
    <font>
      <b/>
      <sz val="8"/>
      <color indexed="8"/>
      <name val="Arial"/>
      <family val="2"/>
    </font>
    <font>
      <b/>
      <sz val="8"/>
      <name val="Arial"/>
      <family val="2"/>
    </font>
    <font>
      <sz val="8"/>
      <name val="Arial"/>
      <family val="2"/>
    </font>
    <font>
      <sz val="8"/>
      <color indexed="8"/>
      <name val="Arial"/>
      <family val="2"/>
    </font>
    <font>
      <sz val="6"/>
      <name val="Arial"/>
      <family val="2"/>
    </font>
    <font>
      <b/>
      <sz val="6"/>
      <name val="Arial"/>
      <family val="2"/>
    </font>
    <font>
      <sz val="10"/>
      <color rgb="FF000000"/>
      <name val="Arial"/>
      <family val="2"/>
    </font>
    <font>
      <b/>
      <sz val="12"/>
      <name val="Arial"/>
      <family val="2"/>
    </font>
    <font>
      <b/>
      <sz val="11"/>
      <color theme="0"/>
      <name val="Calibri"/>
      <family val="2"/>
      <scheme val="minor"/>
    </font>
    <font>
      <b/>
      <sz val="9"/>
      <color indexed="8"/>
      <name val="Arial"/>
      <family val="2"/>
    </font>
    <font>
      <sz val="9"/>
      <name val="Arial"/>
      <family val="2"/>
    </font>
    <font>
      <sz val="8"/>
      <name val="Calibri"/>
      <family val="2"/>
    </font>
    <font>
      <sz val="8"/>
      <name val="Calibri"/>
      <family val="2"/>
      <scheme val="minor"/>
    </font>
    <font>
      <sz val="9"/>
      <name val="Calibri"/>
      <family val="2"/>
      <scheme val="minor"/>
    </font>
    <font>
      <sz val="10"/>
      <name val="Calibri"/>
      <family val="2"/>
      <scheme val="minor"/>
    </font>
    <font>
      <b/>
      <sz val="10"/>
      <name val="Arial"/>
      <family val="2"/>
    </font>
    <font>
      <vertAlign val="subscript"/>
      <sz val="8"/>
      <name val="Calibri"/>
      <family val="2"/>
      <scheme val="minor"/>
    </font>
    <font>
      <b/>
      <sz val="8"/>
      <color theme="0"/>
      <name val="Calibri"/>
      <family val="2"/>
      <scheme val="minor"/>
    </font>
    <font>
      <b/>
      <vertAlign val="subscript"/>
      <sz val="8"/>
      <color theme="0"/>
      <name val="Calibri"/>
      <family val="2"/>
      <scheme val="minor"/>
    </font>
    <font>
      <b/>
      <sz val="8"/>
      <color indexed="9"/>
      <name val="Calibri"/>
      <family val="2"/>
      <scheme val="minor"/>
    </font>
    <font>
      <b/>
      <vertAlign val="subscript"/>
      <sz val="8"/>
      <color indexed="9"/>
      <name val="Calibri"/>
      <family val="2"/>
      <scheme val="minor"/>
    </font>
    <font>
      <b/>
      <vertAlign val="superscript"/>
      <sz val="8"/>
      <color indexed="9"/>
      <name val="Calibri"/>
      <family val="2"/>
      <scheme val="minor"/>
    </font>
    <font>
      <b/>
      <vertAlign val="superscript"/>
      <sz val="8"/>
      <color theme="0"/>
      <name val="Calibri"/>
      <family val="2"/>
      <scheme val="minor"/>
    </font>
    <font>
      <sz val="6"/>
      <name val="Calibri"/>
      <family val="2"/>
      <scheme val="minor"/>
    </font>
    <font>
      <sz val="10"/>
      <name val="Calibri"/>
      <family val="2"/>
    </font>
    <font>
      <sz val="9"/>
      <name val="Calibri"/>
      <family val="2"/>
    </font>
    <font>
      <u/>
      <sz val="10"/>
      <color theme="10"/>
      <name val="Arial"/>
      <family val="2"/>
    </font>
    <font>
      <b/>
      <sz val="8"/>
      <name val="Calibri"/>
      <family val="2"/>
      <scheme val="minor"/>
    </font>
    <font>
      <u/>
      <sz val="8"/>
      <color theme="10"/>
      <name val="Calibri"/>
      <family val="2"/>
    </font>
    <font>
      <sz val="9"/>
      <color theme="1"/>
      <name val="Calibri"/>
      <family val="2"/>
      <scheme val="minor"/>
    </font>
    <font>
      <vertAlign val="subscript"/>
      <sz val="9"/>
      <name val="Calibri"/>
      <family val="2"/>
    </font>
    <font>
      <strike/>
      <sz val="8"/>
      <name val="Calibri"/>
      <family val="2"/>
    </font>
    <font>
      <b/>
      <sz val="10"/>
      <color rgb="FFFF0000"/>
      <name val="Calibri"/>
      <family val="2"/>
    </font>
    <font>
      <b/>
      <sz val="9"/>
      <color rgb="FFC00000"/>
      <name val="Calibri"/>
      <family val="2"/>
    </font>
    <font>
      <b/>
      <sz val="10"/>
      <color rgb="FFC00000"/>
      <name val="Calibri"/>
      <family val="2"/>
    </font>
    <font>
      <sz val="9"/>
      <color rgb="FF000000"/>
      <name val="SoberanaSans-Black"/>
    </font>
    <font>
      <sz val="8"/>
      <color rgb="FF000000"/>
      <name val="SoberanaSans-Regular"/>
    </font>
    <font>
      <sz val="7"/>
      <color rgb="FF000000"/>
      <name val="SoberanaSans-Regular"/>
    </font>
    <font>
      <b/>
      <sz val="10"/>
      <name val="Calibri"/>
      <family val="2"/>
    </font>
    <font>
      <b/>
      <sz val="11"/>
      <name val="Calibri"/>
      <family val="2"/>
    </font>
    <font>
      <b/>
      <sz val="9"/>
      <color indexed="81"/>
      <name val="Tahoma"/>
      <family val="2"/>
    </font>
    <font>
      <sz val="10"/>
      <color rgb="FFFF0000"/>
      <name val="Calibri"/>
      <family val="2"/>
    </font>
    <font>
      <sz val="11"/>
      <name val="Calibri"/>
      <family val="2"/>
      <scheme val="minor"/>
    </font>
    <font>
      <vertAlign val="subscript"/>
      <sz val="11"/>
      <name val="Calibri"/>
      <family val="2"/>
      <scheme val="minor"/>
    </font>
    <font>
      <vertAlign val="superscript"/>
      <sz val="11"/>
      <name val="Calibri"/>
      <family val="2"/>
      <scheme val="minor"/>
    </font>
    <font>
      <vertAlign val="subscript"/>
      <sz val="9"/>
      <name val="Calibri"/>
      <family val="2"/>
      <scheme val="minor"/>
    </font>
    <font>
      <sz val="11"/>
      <name val="Calibri"/>
      <family val="2"/>
    </font>
    <font>
      <vertAlign val="subscript"/>
      <sz val="11"/>
      <name val="Calibri"/>
      <family val="2"/>
    </font>
  </fonts>
  <fills count="24">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theme="9"/>
        <bgColor indexed="64"/>
      </patternFill>
    </fill>
    <fill>
      <patternFill patternType="solid">
        <fgColor rgb="FF00B050"/>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7" tint="0.59999389629810485"/>
        <bgColor indexed="64"/>
      </patternFill>
    </fill>
    <fill>
      <patternFill patternType="solid">
        <fgColor rgb="FF00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FFFF99"/>
        <bgColor indexed="64"/>
      </patternFill>
    </fill>
    <fill>
      <patternFill patternType="solid">
        <fgColor theme="2" tint="-9.9978637043366805E-2"/>
        <bgColor indexed="64"/>
      </patternFill>
    </fill>
  </fills>
  <borders count="29">
    <border>
      <left/>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right/>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30" fillId="0" borderId="0" applyNumberFormat="0" applyFill="0" applyBorder="0" applyAlignment="0" applyProtection="0"/>
  </cellStyleXfs>
  <cellXfs count="468">
    <xf numFmtId="0" fontId="0" fillId="0" borderId="0" xfId="0"/>
    <xf numFmtId="0" fontId="3" fillId="0" borderId="0" xfId="0" applyFont="1" applyAlignment="1">
      <alignment horizontal="centerContinuous" vertical="center"/>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165" fontId="5" fillId="2" borderId="1" xfId="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1" fontId="6" fillId="0" borderId="2"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2" fontId="6" fillId="0" borderId="2" xfId="0" applyNumberFormat="1" applyFont="1" applyFill="1" applyBorder="1" applyAlignment="1">
      <alignment horizontal="center" vertical="center" wrapText="1"/>
    </xf>
    <xf numFmtId="2" fontId="6" fillId="0" borderId="2" xfId="1" applyNumberFormat="1" applyFont="1" applyFill="1" applyBorder="1" applyAlignment="1">
      <alignment horizontal="center" vertical="center" wrapText="1"/>
    </xf>
    <xf numFmtId="165" fontId="6" fillId="0" borderId="2" xfId="3" applyNumberFormat="1" applyFont="1" applyFill="1" applyBorder="1" applyAlignment="1">
      <alignment vertical="center" wrapText="1"/>
    </xf>
    <xf numFmtId="164" fontId="6" fillId="0" borderId="2" xfId="1" applyNumberFormat="1" applyFont="1" applyFill="1" applyBorder="1" applyAlignment="1">
      <alignment horizontal="center" vertical="center" wrapText="1"/>
    </xf>
    <xf numFmtId="43" fontId="6" fillId="0" borderId="2" xfId="1" applyFont="1" applyFill="1" applyBorder="1" applyAlignment="1">
      <alignment horizontal="center" vertical="center" wrapText="1"/>
    </xf>
    <xf numFmtId="41" fontId="6" fillId="0" borderId="2" xfId="2" applyFont="1" applyFill="1" applyBorder="1" applyAlignment="1">
      <alignment horizontal="center" vertical="center" wrapText="1"/>
    </xf>
    <xf numFmtId="1" fontId="6" fillId="0" borderId="2" xfId="0" applyNumberFormat="1" applyFont="1" applyFill="1" applyBorder="1" applyAlignment="1">
      <alignment vertical="center" wrapText="1"/>
    </xf>
    <xf numFmtId="14" fontId="6" fillId="0" borderId="2" xfId="1" applyNumberFormat="1" applyFont="1" applyFill="1" applyBorder="1" applyAlignment="1">
      <alignment horizontal="center" vertical="center" wrapText="1"/>
    </xf>
    <xf numFmtId="1" fontId="7" fillId="0" borderId="2" xfId="0" applyNumberFormat="1" applyFont="1" applyFill="1" applyBorder="1" applyAlignment="1">
      <alignment vertical="center" wrapText="1"/>
    </xf>
    <xf numFmtId="14" fontId="6" fillId="0" borderId="2" xfId="0" applyNumberFormat="1" applyFont="1" applyFill="1" applyBorder="1" applyAlignment="1">
      <alignment horizontal="center" vertical="center" wrapText="1"/>
    </xf>
    <xf numFmtId="1" fontId="7" fillId="0" borderId="2" xfId="0" applyNumberFormat="1" applyFont="1" applyFill="1" applyBorder="1" applyAlignment="1">
      <alignment horizontal="left" vertical="center" wrapText="1"/>
    </xf>
    <xf numFmtId="165" fontId="6" fillId="0" borderId="2" xfId="3"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39" fontId="6" fillId="0" borderId="2" xfId="1"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164" fontId="7" fillId="0" borderId="2" xfId="0" applyNumberFormat="1" applyFont="1" applyFill="1" applyBorder="1" applyAlignment="1">
      <alignment horizontal="center" vertical="center" wrapText="1"/>
    </xf>
    <xf numFmtId="39" fontId="7" fillId="0" borderId="2" xfId="1" applyNumberFormat="1" applyFont="1" applyFill="1" applyBorder="1" applyAlignment="1">
      <alignment horizontal="center" vertical="center" wrapText="1"/>
    </xf>
    <xf numFmtId="44" fontId="6" fillId="0" borderId="2" xfId="3" applyFont="1" applyFill="1" applyBorder="1" applyAlignment="1">
      <alignment vertical="center" wrapText="1"/>
    </xf>
    <xf numFmtId="14" fontId="7" fillId="0" borderId="2" xfId="0" applyNumberFormat="1" applyFont="1" applyFill="1" applyBorder="1" applyAlignment="1">
      <alignment horizontal="left" vertical="center" wrapText="1"/>
    </xf>
    <xf numFmtId="2" fontId="6" fillId="0" borderId="3" xfId="0" applyNumberFormat="1" applyFont="1" applyFill="1" applyBorder="1" applyAlignment="1">
      <alignment vertical="center" wrapText="1"/>
    </xf>
    <xf numFmtId="2" fontId="6" fillId="0" borderId="4" xfId="0" applyNumberFormat="1" applyFont="1" applyFill="1" applyBorder="1" applyAlignment="1">
      <alignment vertical="center" wrapText="1"/>
    </xf>
    <xf numFmtId="0" fontId="6"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165" fontId="6" fillId="0" borderId="3" xfId="3" applyNumberFormat="1" applyFont="1" applyFill="1" applyBorder="1" applyAlignment="1">
      <alignment vertical="center" wrapText="1"/>
    </xf>
    <xf numFmtId="164" fontId="6" fillId="0" borderId="5"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2" fontId="6" fillId="0" borderId="3" xfId="0" applyNumberFormat="1" applyFont="1" applyFill="1" applyBorder="1" applyAlignment="1">
      <alignment horizontal="centerContinuous" vertical="center" wrapText="1"/>
    </xf>
    <xf numFmtId="165" fontId="6" fillId="0" borderId="3" xfId="3" applyNumberFormat="1" applyFont="1" applyFill="1" applyBorder="1" applyAlignment="1">
      <alignment horizontal="centerContinuous" vertical="center" wrapText="1"/>
    </xf>
    <xf numFmtId="0" fontId="8" fillId="0" borderId="0" xfId="0" applyFont="1" applyFill="1"/>
    <xf numFmtId="164" fontId="6" fillId="0" borderId="0" xfId="0" applyNumberFormat="1" applyFont="1" applyFill="1" applyAlignment="1">
      <alignment horizontal="center" vertical="center"/>
    </xf>
    <xf numFmtId="0" fontId="6" fillId="0" borderId="0" xfId="0" applyFont="1" applyFill="1" applyAlignment="1">
      <alignment vertical="center"/>
    </xf>
    <xf numFmtId="2" fontId="5" fillId="0" borderId="0" xfId="0" applyNumberFormat="1" applyFont="1" applyFill="1" applyAlignment="1">
      <alignment horizontal="center" vertical="center"/>
    </xf>
    <xf numFmtId="167" fontId="5" fillId="0" borderId="0" xfId="0" applyNumberFormat="1" applyFont="1" applyFill="1" applyAlignment="1">
      <alignment horizontal="center" vertical="center"/>
    </xf>
    <xf numFmtId="164" fontId="6" fillId="0" borderId="0" xfId="0" applyNumberFormat="1" applyFont="1" applyFill="1" applyAlignment="1">
      <alignment horizontal="right" vertical="center"/>
    </xf>
    <xf numFmtId="168" fontId="5" fillId="0" borderId="0" xfId="1" applyNumberFormat="1" applyFont="1" applyFill="1" applyAlignment="1">
      <alignment vertical="center"/>
    </xf>
    <xf numFmtId="168" fontId="5" fillId="0" borderId="0" xfId="3" applyNumberFormat="1" applyFont="1" applyFill="1" applyAlignment="1">
      <alignment vertical="center"/>
    </xf>
    <xf numFmtId="164" fontId="5" fillId="0" borderId="0" xfId="0" applyNumberFormat="1" applyFont="1" applyFill="1" applyAlignment="1">
      <alignment horizontal="right" vertical="center"/>
    </xf>
    <xf numFmtId="168" fontId="5" fillId="0" borderId="0" xfId="1" applyNumberFormat="1" applyFont="1" applyFill="1" applyAlignment="1">
      <alignment horizontal="center" vertical="center"/>
    </xf>
    <xf numFmtId="43" fontId="9" fillId="0" borderId="0" xfId="1" applyFont="1" applyFill="1" applyAlignment="1">
      <alignment horizontal="center" vertical="center"/>
    </xf>
    <xf numFmtId="168" fontId="0" fillId="0" borderId="0" xfId="0" applyNumberFormat="1"/>
    <xf numFmtId="0" fontId="11" fillId="0" borderId="0" xfId="0" applyFont="1" applyAlignment="1">
      <alignment horizontal="centerContinuous" vertical="center" wrapText="1"/>
    </xf>
    <xf numFmtId="0" fontId="3" fillId="0" borderId="0" xfId="0" applyFont="1" applyAlignment="1">
      <alignment horizontal="centerContinuous" vertical="center" wrapText="1"/>
    </xf>
    <xf numFmtId="0" fontId="3" fillId="0" borderId="0" xfId="0" applyFont="1" applyAlignment="1">
      <alignment horizontal="center" vertical="center" wrapText="1"/>
    </xf>
    <xf numFmtId="0" fontId="2" fillId="0" borderId="0" xfId="0" applyFont="1" applyAlignment="1">
      <alignment wrapText="1"/>
    </xf>
    <xf numFmtId="1"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6" xfId="0" applyFont="1" applyFill="1" applyBorder="1" applyAlignment="1">
      <alignment horizontal="centerContinuous" vertical="center" wrapText="1"/>
    </xf>
    <xf numFmtId="164" fontId="6" fillId="0" borderId="6" xfId="0" applyNumberFormat="1"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wrapText="1"/>
    </xf>
    <xf numFmtId="0" fontId="6" fillId="0" borderId="2" xfId="0" applyFont="1" applyFill="1" applyBorder="1" applyAlignment="1">
      <alignment horizontal="centerContinuous"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2" fontId="6" fillId="0" borderId="2" xfId="0" applyNumberFormat="1" applyFont="1" applyBorder="1" applyAlignment="1">
      <alignment horizontal="centerContinuous" vertical="center" wrapText="1"/>
    </xf>
    <xf numFmtId="0" fontId="6" fillId="0" borderId="0" xfId="0" applyFont="1" applyAlignment="1">
      <alignment horizontal="center" vertical="center" wrapText="1"/>
    </xf>
    <xf numFmtId="0" fontId="6" fillId="0" borderId="0" xfId="0" applyFont="1" applyAlignment="1">
      <alignment vertical="center" wrapText="1"/>
    </xf>
    <xf numFmtId="2" fontId="6" fillId="0" borderId="2" xfId="0" applyNumberFormat="1" applyFont="1" applyBorder="1" applyAlignment="1">
      <alignment horizontal="center" vertical="center" wrapText="1"/>
    </xf>
    <xf numFmtId="0" fontId="6" fillId="0" borderId="7" xfId="0" applyFont="1" applyBorder="1" applyAlignment="1">
      <alignment vertical="center" wrapText="1"/>
    </xf>
    <xf numFmtId="0" fontId="6" fillId="0" borderId="7" xfId="0" applyFont="1" applyBorder="1" applyAlignment="1">
      <alignment horizontal="center" vertical="center" wrapText="1"/>
    </xf>
    <xf numFmtId="164" fontId="6" fillId="0" borderId="7" xfId="0" applyNumberFormat="1" applyFont="1" applyBorder="1" applyAlignment="1">
      <alignment horizontal="center" vertical="center" wrapText="1"/>
    </xf>
    <xf numFmtId="2" fontId="6" fillId="0" borderId="7" xfId="0" applyNumberFormat="1"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8" xfId="0" applyFont="1" applyBorder="1" applyAlignment="1">
      <alignment vertical="center" wrapText="1"/>
    </xf>
    <xf numFmtId="0" fontId="6" fillId="0" borderId="8" xfId="0" applyFont="1" applyBorder="1" applyAlignment="1">
      <alignment horizontal="center" vertical="center" wrapText="1"/>
    </xf>
    <xf numFmtId="164" fontId="6" fillId="0" borderId="8" xfId="0" applyNumberFormat="1" applyFont="1" applyBorder="1" applyAlignment="1">
      <alignment horizontal="center" vertical="center" wrapText="1"/>
    </xf>
    <xf numFmtId="2" fontId="6" fillId="0" borderId="8" xfId="0" applyNumberFormat="1" applyFont="1" applyBorder="1" applyAlignment="1">
      <alignment horizontal="center" vertical="center" wrapText="1"/>
    </xf>
    <xf numFmtId="164" fontId="6" fillId="0" borderId="0" xfId="0" applyNumberFormat="1" applyFont="1" applyAlignment="1">
      <alignment horizontal="center" vertical="center" wrapText="1"/>
    </xf>
    <xf numFmtId="2" fontId="6" fillId="0" borderId="0" xfId="0" applyNumberFormat="1" applyFont="1" applyAlignment="1">
      <alignment horizontal="center" vertical="center" wrapText="1"/>
    </xf>
    <xf numFmtId="0" fontId="8" fillId="0" borderId="0" xfId="0" applyFont="1" applyFill="1" applyBorder="1"/>
    <xf numFmtId="44" fontId="8" fillId="0" borderId="0" xfId="0" applyNumberFormat="1" applyFont="1" applyFill="1" applyBorder="1"/>
    <xf numFmtId="0" fontId="6" fillId="0" borderId="0" xfId="0" applyFont="1" applyFill="1" applyBorder="1" applyAlignment="1">
      <alignment horizontal="center" vertical="center" wrapText="1"/>
    </xf>
    <xf numFmtId="0" fontId="0" fillId="0" borderId="0" xfId="0" applyBorder="1"/>
    <xf numFmtId="170" fontId="6" fillId="0" borderId="2" xfId="1" applyNumberFormat="1" applyFont="1" applyFill="1" applyBorder="1" applyAlignment="1">
      <alignment horizontal="right" vertical="center" wrapText="1" indent="2"/>
    </xf>
    <xf numFmtId="170" fontId="7" fillId="0" borderId="2" xfId="1" applyNumberFormat="1" applyFont="1" applyFill="1" applyBorder="1" applyAlignment="1">
      <alignment horizontal="right" vertical="center" wrapText="1" indent="2"/>
    </xf>
    <xf numFmtId="170" fontId="6" fillId="0" borderId="3" xfId="1" applyNumberFormat="1" applyFont="1" applyFill="1" applyBorder="1" applyAlignment="1">
      <alignment horizontal="right" vertical="center" wrapText="1" indent="2"/>
    </xf>
    <xf numFmtId="170" fontId="5" fillId="4" borderId="3" xfId="1" applyNumberFormat="1" applyFont="1" applyFill="1" applyBorder="1" applyAlignment="1">
      <alignment horizontal="right" vertical="center" wrapText="1" indent="2"/>
    </xf>
    <xf numFmtId="169" fontId="0" fillId="0" borderId="0" xfId="0" applyNumberFormat="1"/>
    <xf numFmtId="43" fontId="0" fillId="0" borderId="0" xfId="1" applyFont="1" applyAlignment="1">
      <alignment vertical="center"/>
    </xf>
    <xf numFmtId="170" fontId="14" fillId="0" borderId="2" xfId="1" applyNumberFormat="1" applyFont="1" applyBorder="1"/>
    <xf numFmtId="0" fontId="14" fillId="0" borderId="2" xfId="0" applyFont="1" applyBorder="1"/>
    <xf numFmtId="0" fontId="0" fillId="5" borderId="2" xfId="0" applyFill="1" applyBorder="1"/>
    <xf numFmtId="170" fontId="14" fillId="0" borderId="2" xfId="1" applyNumberFormat="1" applyFont="1" applyFill="1" applyBorder="1"/>
    <xf numFmtId="170" fontId="14" fillId="0" borderId="2" xfId="1" applyNumberFormat="1" applyFont="1" applyFill="1" applyBorder="1" applyAlignment="1">
      <alignment horizontal="right"/>
    </xf>
    <xf numFmtId="1" fontId="13" fillId="2" borderId="6" xfId="0" applyNumberFormat="1" applyFont="1" applyFill="1" applyBorder="1" applyAlignment="1">
      <alignment horizontal="center" vertical="center" wrapText="1"/>
    </xf>
    <xf numFmtId="170" fontId="14" fillId="0" borderId="8" xfId="1" applyNumberFormat="1" applyFont="1" applyFill="1" applyBorder="1"/>
    <xf numFmtId="0" fontId="14" fillId="0" borderId="8" xfId="0" applyFont="1" applyBorder="1"/>
    <xf numFmtId="0" fontId="14" fillId="0" borderId="2" xfId="0" applyFont="1" applyFill="1" applyBorder="1" applyAlignment="1">
      <alignment horizontal="left" vertical="center" wrapText="1"/>
    </xf>
    <xf numFmtId="0" fontId="14" fillId="0" borderId="8" xfId="0" applyFont="1" applyFill="1" applyBorder="1" applyAlignment="1">
      <alignment horizontal="left" vertical="center" wrapText="1"/>
    </xf>
    <xf numFmtId="1" fontId="13" fillId="2" borderId="6" xfId="0" applyNumberFormat="1" applyFont="1" applyFill="1" applyBorder="1" applyAlignment="1">
      <alignment horizontal="center" vertical="top" wrapText="1"/>
    </xf>
    <xf numFmtId="170" fontId="14" fillId="0" borderId="2" xfId="1" applyNumberFormat="1" applyFont="1" applyBorder="1" applyAlignment="1">
      <alignment horizontal="right" indent="3"/>
    </xf>
    <xf numFmtId="0" fontId="0" fillId="5" borderId="2" xfId="0" applyFill="1" applyBorder="1" applyAlignment="1">
      <alignment horizontal="right" indent="3"/>
    </xf>
    <xf numFmtId="170" fontId="14" fillId="0" borderId="2" xfId="1" applyNumberFormat="1" applyFont="1" applyFill="1" applyBorder="1" applyAlignment="1">
      <alignment horizontal="right" indent="3"/>
    </xf>
    <xf numFmtId="170" fontId="14" fillId="0" borderId="8" xfId="1" applyNumberFormat="1" applyFont="1" applyFill="1" applyBorder="1" applyAlignment="1">
      <alignment horizontal="right" indent="3"/>
    </xf>
    <xf numFmtId="0" fontId="6" fillId="0" borderId="0" xfId="0" applyFont="1"/>
    <xf numFmtId="0" fontId="15" fillId="0" borderId="0" xfId="0" applyFont="1"/>
    <xf numFmtId="0" fontId="16" fillId="0" borderId="0" xfId="0" applyFont="1"/>
    <xf numFmtId="0" fontId="16" fillId="0" borderId="9" xfId="0" applyFont="1" applyBorder="1" applyAlignment="1">
      <alignment horizontal="center"/>
    </xf>
    <xf numFmtId="0" fontId="16" fillId="6" borderId="9" xfId="0" applyNumberFormat="1" applyFont="1" applyFill="1" applyBorder="1" applyAlignment="1"/>
    <xf numFmtId="0" fontId="16" fillId="6" borderId="9" xfId="0" applyNumberFormat="1" applyFont="1" applyFill="1" applyBorder="1" applyAlignment="1">
      <alignment horizontal="center" vertical="center"/>
    </xf>
    <xf numFmtId="0" fontId="16" fillId="6" borderId="9" xfId="0" applyNumberFormat="1" applyFont="1" applyFill="1" applyBorder="1" applyAlignment="1">
      <alignment horizontal="center"/>
    </xf>
    <xf numFmtId="0" fontId="16" fillId="0" borderId="0" xfId="0" applyFont="1" applyAlignment="1">
      <alignment horizontal="center"/>
    </xf>
    <xf numFmtId="0" fontId="16" fillId="0" borderId="0" xfId="0" applyFont="1" applyBorder="1" applyAlignment="1">
      <alignment horizontal="center"/>
    </xf>
    <xf numFmtId="0" fontId="16" fillId="0" borderId="9" xfId="0" applyFont="1" applyBorder="1" applyAlignment="1">
      <alignment horizontal="center" vertical="center"/>
    </xf>
    <xf numFmtId="0" fontId="16" fillId="0" borderId="9" xfId="0" applyFont="1" applyBorder="1"/>
    <xf numFmtId="0" fontId="16" fillId="0" borderId="9" xfId="0" applyFont="1" applyBorder="1" applyAlignment="1">
      <alignment horizontal="left" vertical="center"/>
    </xf>
    <xf numFmtId="0" fontId="18" fillId="0" borderId="0" xfId="0" applyFont="1"/>
    <xf numFmtId="1" fontId="16" fillId="0" borderId="9" xfId="0" applyNumberFormat="1" applyFont="1" applyBorder="1"/>
    <xf numFmtId="0" fontId="16" fillId="7" borderId="9" xfId="0" applyFont="1" applyFill="1" applyBorder="1"/>
    <xf numFmtId="0" fontId="16" fillId="0" borderId="9" xfId="0" applyFont="1" applyFill="1" applyBorder="1" applyAlignment="1">
      <alignment horizontal="center" vertical="center"/>
    </xf>
    <xf numFmtId="0" fontId="16" fillId="0" borderId="9" xfId="0" applyFont="1" applyFill="1" applyBorder="1" applyAlignment="1">
      <alignment vertical="center"/>
    </xf>
    <xf numFmtId="3" fontId="16" fillId="0" borderId="9" xfId="0" applyNumberFormat="1" applyFont="1" applyBorder="1"/>
    <xf numFmtId="171" fontId="0" fillId="0" borderId="0" xfId="0" applyNumberFormat="1"/>
    <xf numFmtId="1" fontId="16" fillId="7" borderId="9" xfId="0" applyNumberFormat="1" applyFont="1" applyFill="1" applyBorder="1"/>
    <xf numFmtId="0" fontId="16" fillId="0" borderId="9" xfId="0" applyFont="1" applyFill="1" applyBorder="1"/>
    <xf numFmtId="0" fontId="16" fillId="0" borderId="9" xfId="0" applyFont="1" applyFill="1" applyBorder="1" applyAlignment="1">
      <alignment horizontal="center"/>
    </xf>
    <xf numFmtId="3" fontId="16" fillId="0" borderId="9" xfId="0" applyNumberFormat="1" applyFont="1" applyFill="1" applyBorder="1"/>
    <xf numFmtId="0" fontId="0" fillId="0" borderId="0" xfId="0" applyFill="1"/>
    <xf numFmtId="0" fontId="16" fillId="0" borderId="9" xfId="0" applyFont="1" applyBorder="1" applyAlignment="1">
      <alignment vertical="center"/>
    </xf>
    <xf numFmtId="0" fontId="16" fillId="0" borderId="0" xfId="0" applyFont="1" applyBorder="1"/>
    <xf numFmtId="0" fontId="18" fillId="0" borderId="0" xfId="0" applyFont="1" applyFill="1"/>
    <xf numFmtId="173" fontId="17" fillId="0" borderId="9" xfId="5" applyNumberFormat="1" applyFont="1" applyFill="1" applyBorder="1" applyAlignment="1">
      <alignment vertical="center"/>
    </xf>
    <xf numFmtId="0" fontId="12" fillId="0" borderId="0" xfId="0" applyFont="1" applyFill="1" applyBorder="1" applyAlignment="1">
      <alignment vertical="center"/>
    </xf>
    <xf numFmtId="0" fontId="18" fillId="0" borderId="0" xfId="0" applyFont="1" applyFill="1" applyBorder="1"/>
    <xf numFmtId="173" fontId="17" fillId="0" borderId="0" xfId="5" applyNumberFormat="1" applyFont="1" applyFill="1" applyBorder="1" applyAlignment="1">
      <alignment vertical="center"/>
    </xf>
    <xf numFmtId="0" fontId="16" fillId="0" borderId="9" xfId="5" applyFont="1" applyFill="1" applyBorder="1" applyAlignment="1">
      <alignment horizontal="center" vertical="center"/>
    </xf>
    <xf numFmtId="4" fontId="16" fillId="0" borderId="9" xfId="5" applyNumberFormat="1" applyFont="1" applyFill="1" applyBorder="1" applyAlignment="1">
      <alignment horizontal="right" vertical="center" wrapText="1"/>
    </xf>
    <xf numFmtId="173" fontId="16" fillId="0" borderId="9" xfId="5" applyNumberFormat="1" applyFont="1" applyFill="1" applyBorder="1" applyAlignment="1">
      <alignment vertical="center"/>
    </xf>
    <xf numFmtId="172" fontId="16" fillId="0" borderId="9" xfId="5" applyNumberFormat="1" applyFont="1" applyFill="1" applyBorder="1" applyAlignment="1">
      <alignment horizontal="center" vertical="center" wrapText="1"/>
    </xf>
    <xf numFmtId="174" fontId="16" fillId="0" borderId="9" xfId="5" applyNumberFormat="1" applyFont="1" applyFill="1" applyBorder="1" applyAlignment="1">
      <alignment horizontal="right" vertical="center" wrapText="1"/>
    </xf>
    <xf numFmtId="3" fontId="16" fillId="0" borderId="9" xfId="5" applyNumberFormat="1" applyFont="1" applyFill="1" applyBorder="1" applyAlignment="1">
      <alignment horizontal="right" vertical="center" wrapText="1"/>
    </xf>
    <xf numFmtId="9" fontId="16" fillId="0" borderId="9" xfId="4" applyFont="1" applyFill="1" applyBorder="1" applyAlignment="1">
      <alignment horizontal="right" vertical="center" wrapText="1"/>
    </xf>
    <xf numFmtId="0" fontId="16" fillId="0" borderId="0" xfId="0" applyFont="1" applyFill="1"/>
    <xf numFmtId="0" fontId="16" fillId="0" borderId="0" xfId="0" applyFont="1" applyFill="1" applyBorder="1" applyAlignment="1">
      <alignment horizontal="left" vertical="center"/>
    </xf>
    <xf numFmtId="0" fontId="6" fillId="0" borderId="0" xfId="0" applyFont="1" applyFill="1"/>
    <xf numFmtId="0" fontId="0" fillId="0" borderId="0" xfId="0" applyFill="1" applyBorder="1"/>
    <xf numFmtId="0" fontId="16" fillId="0" borderId="0" xfId="0" applyFont="1" applyFill="1" applyBorder="1"/>
    <xf numFmtId="0" fontId="16" fillId="0" borderId="0" xfId="5" applyFont="1" applyFill="1" applyBorder="1" applyAlignment="1">
      <alignment vertical="center"/>
    </xf>
    <xf numFmtId="172" fontId="16" fillId="0" borderId="9" xfId="5" applyNumberFormat="1" applyFont="1" applyFill="1" applyBorder="1" applyAlignment="1">
      <alignment horizontal="left" vertical="center"/>
    </xf>
    <xf numFmtId="175" fontId="17" fillId="0" borderId="9" xfId="5" applyNumberFormat="1" applyFont="1" applyFill="1" applyBorder="1" applyAlignment="1">
      <alignment vertical="center"/>
    </xf>
    <xf numFmtId="3" fontId="17" fillId="0" borderId="9" xfId="5" applyNumberFormat="1" applyFont="1" applyFill="1" applyBorder="1" applyAlignment="1">
      <alignment vertical="center"/>
    </xf>
    <xf numFmtId="0" fontId="16" fillId="6" borderId="15" xfId="0" applyNumberFormat="1" applyFont="1" applyFill="1" applyBorder="1" applyAlignment="1"/>
    <xf numFmtId="0" fontId="16" fillId="0" borderId="9" xfId="0" applyFont="1" applyBorder="1" applyAlignment="1">
      <alignment horizontal="right"/>
    </xf>
    <xf numFmtId="0" fontId="21" fillId="9" borderId="9" xfId="0" applyFont="1" applyFill="1" applyBorder="1" applyAlignment="1">
      <alignment horizontal="center" vertical="center"/>
    </xf>
    <xf numFmtId="0" fontId="21" fillId="9" borderId="9" xfId="0" applyFont="1" applyFill="1" applyBorder="1" applyAlignment="1">
      <alignment horizontal="center" vertical="center" wrapText="1"/>
    </xf>
    <xf numFmtId="172" fontId="21" fillId="9" borderId="9" xfId="5" applyNumberFormat="1" applyFont="1" applyFill="1" applyBorder="1" applyAlignment="1">
      <alignment horizontal="center" vertical="center" wrapText="1"/>
    </xf>
    <xf numFmtId="173" fontId="21" fillId="9" borderId="9" xfId="5" applyNumberFormat="1" applyFont="1" applyFill="1" applyBorder="1" applyAlignment="1">
      <alignment horizontal="center" vertical="center" wrapText="1"/>
    </xf>
    <xf numFmtId="4" fontId="21" fillId="9" borderId="9" xfId="5" applyNumberFormat="1" applyFont="1" applyFill="1" applyBorder="1" applyAlignment="1">
      <alignment horizontal="center" vertical="center" wrapText="1"/>
    </xf>
    <xf numFmtId="0" fontId="21" fillId="9" borderId="9" xfId="0" applyFont="1" applyFill="1" applyBorder="1" applyAlignment="1">
      <alignment vertical="center"/>
    </xf>
    <xf numFmtId="3" fontId="0" fillId="0" borderId="0" xfId="0" applyNumberFormat="1"/>
    <xf numFmtId="3" fontId="16" fillId="0" borderId="0" xfId="0" applyNumberFormat="1" applyFont="1" applyFill="1" applyBorder="1"/>
    <xf numFmtId="176" fontId="15" fillId="0" borderId="0" xfId="4" applyNumberFormat="1" applyFont="1" applyFill="1" applyBorder="1"/>
    <xf numFmtId="0" fontId="15" fillId="0" borderId="0" xfId="0" applyFont="1" applyFill="1" applyBorder="1"/>
    <xf numFmtId="0" fontId="16" fillId="0" borderId="0" xfId="0" applyFont="1" applyFill="1" applyBorder="1" applyAlignment="1">
      <alignment horizontal="left"/>
    </xf>
    <xf numFmtId="0" fontId="16" fillId="0" borderId="0" xfId="0" applyFont="1" applyAlignment="1"/>
    <xf numFmtId="0" fontId="27" fillId="0" borderId="0" xfId="0" applyFont="1"/>
    <xf numFmtId="0" fontId="27" fillId="0" borderId="0" xfId="0" applyFont="1" applyAlignment="1">
      <alignment horizontal="center"/>
    </xf>
    <xf numFmtId="9" fontId="27" fillId="0" borderId="0" xfId="4" applyFont="1" applyAlignment="1">
      <alignment horizontal="right"/>
    </xf>
    <xf numFmtId="0" fontId="16" fillId="4" borderId="13" xfId="0" applyFont="1" applyFill="1" applyBorder="1"/>
    <xf numFmtId="0" fontId="16" fillId="4" borderId="14" xfId="0" applyFont="1" applyFill="1" applyBorder="1"/>
    <xf numFmtId="0" fontId="16" fillId="8" borderId="0" xfId="0" applyFont="1" applyFill="1"/>
    <xf numFmtId="0" fontId="16" fillId="0" borderId="11" xfId="0" applyFont="1" applyBorder="1"/>
    <xf numFmtId="0" fontId="16" fillId="0" borderId="10" xfId="0" applyFont="1" applyBorder="1"/>
    <xf numFmtId="0" fontId="16" fillId="0" borderId="20" xfId="0" applyFont="1" applyBorder="1"/>
    <xf numFmtId="0" fontId="16" fillId="0" borderId="21" xfId="0" applyFont="1" applyBorder="1"/>
    <xf numFmtId="168" fontId="15" fillId="0" borderId="0" xfId="1" applyNumberFormat="1" applyFont="1" applyFill="1" applyBorder="1"/>
    <xf numFmtId="43" fontId="15" fillId="0" borderId="0" xfId="0" applyNumberFormat="1" applyFont="1"/>
    <xf numFmtId="0" fontId="0" fillId="10" borderId="0" xfId="0" applyFill="1"/>
    <xf numFmtId="0" fontId="0" fillId="12" borderId="0" xfId="0" applyFill="1"/>
    <xf numFmtId="3" fontId="0" fillId="12" borderId="0" xfId="0" applyNumberFormat="1" applyFill="1"/>
    <xf numFmtId="0" fontId="0" fillId="13" borderId="0" xfId="0" applyFill="1"/>
    <xf numFmtId="3" fontId="0" fillId="13" borderId="0" xfId="0" applyNumberFormat="1" applyFill="1"/>
    <xf numFmtId="0" fontId="19" fillId="13" borderId="0" xfId="0" applyFont="1" applyFill="1"/>
    <xf numFmtId="3" fontId="19" fillId="13" borderId="0" xfId="0" applyNumberFormat="1" applyFont="1" applyFill="1"/>
    <xf numFmtId="0" fontId="19" fillId="0" borderId="0" xfId="0" applyFont="1"/>
    <xf numFmtId="3" fontId="19" fillId="0" borderId="0" xfId="0" applyNumberFormat="1" applyFont="1"/>
    <xf numFmtId="0" fontId="19" fillId="11" borderId="0" xfId="0" applyFont="1" applyFill="1"/>
    <xf numFmtId="0" fontId="0" fillId="11" borderId="0" xfId="0" applyFill="1"/>
    <xf numFmtId="3" fontId="19" fillId="11" borderId="0" xfId="0" applyNumberFormat="1" applyFont="1" applyFill="1"/>
    <xf numFmtId="3" fontId="0" fillId="11" borderId="0" xfId="0" applyNumberFormat="1" applyFill="1"/>
    <xf numFmtId="0" fontId="19" fillId="12" borderId="0" xfId="0" applyFont="1" applyFill="1"/>
    <xf numFmtId="3" fontId="19" fillId="12" borderId="0" xfId="0" applyNumberFormat="1" applyFont="1" applyFill="1"/>
    <xf numFmtId="169" fontId="0" fillId="10" borderId="0" xfId="0" applyNumberFormat="1" applyFill="1"/>
    <xf numFmtId="0" fontId="16" fillId="0" borderId="9" xfId="0" applyFont="1" applyFill="1" applyBorder="1" applyAlignment="1">
      <alignment horizontal="center" vertical="center"/>
    </xf>
    <xf numFmtId="0" fontId="16" fillId="0" borderId="0" xfId="0" applyFont="1" applyFill="1" applyBorder="1" applyAlignment="1">
      <alignment horizontal="center" vertical="center"/>
    </xf>
    <xf numFmtId="0" fontId="28" fillId="0" borderId="0" xfId="0" applyFont="1"/>
    <xf numFmtId="0" fontId="28" fillId="0" borderId="0" xfId="0" applyFont="1" applyBorder="1"/>
    <xf numFmtId="0" fontId="28" fillId="0" borderId="0" xfId="0" applyFont="1" applyAlignment="1">
      <alignment horizontal="center" vertical="top" wrapText="1"/>
    </xf>
    <xf numFmtId="168" fontId="28" fillId="0" borderId="0" xfId="1" applyNumberFormat="1" applyFont="1"/>
    <xf numFmtId="43" fontId="28" fillId="0" borderId="0" xfId="0" applyNumberFormat="1" applyFont="1"/>
    <xf numFmtId="176" fontId="15" fillId="0" borderId="0" xfId="4" applyNumberFormat="1" applyFont="1" applyFill="1"/>
    <xf numFmtId="0" fontId="15" fillId="0" borderId="0" xfId="0" applyFont="1" applyFill="1" applyBorder="1" applyAlignment="1">
      <alignment horizontal="center"/>
    </xf>
    <xf numFmtId="0" fontId="15" fillId="0" borderId="0" xfId="0" applyFont="1" applyFill="1"/>
    <xf numFmtId="0" fontId="15" fillId="0" borderId="0" xfId="0" applyFont="1" applyFill="1" applyBorder="1" applyAlignment="1">
      <alignment horizontal="left"/>
    </xf>
    <xf numFmtId="3" fontId="15" fillId="0" borderId="0" xfId="0" applyNumberFormat="1" applyFont="1" applyFill="1" applyBorder="1"/>
    <xf numFmtId="0" fontId="15" fillId="0" borderId="0" xfId="0" applyFont="1" applyFill="1" applyBorder="1" applyAlignment="1"/>
    <xf numFmtId="0" fontId="31" fillId="0" borderId="0" xfId="0" applyFont="1" applyFill="1" applyBorder="1" applyAlignment="1">
      <alignment horizontal="center" vertical="top" wrapText="1"/>
    </xf>
    <xf numFmtId="43" fontId="15" fillId="0" borderId="0" xfId="1" applyFont="1" applyFill="1" applyBorder="1" applyAlignment="1">
      <alignment horizontal="right" vertical="top" wrapText="1" indent="1"/>
    </xf>
    <xf numFmtId="10" fontId="15" fillId="0" borderId="0" xfId="4" applyNumberFormat="1" applyFont="1" applyFill="1" applyBorder="1"/>
    <xf numFmtId="43" fontId="0" fillId="0" borderId="0" xfId="0" applyNumberFormat="1" applyFill="1" applyBorder="1"/>
    <xf numFmtId="43" fontId="15" fillId="0" borderId="0" xfId="1" applyNumberFormat="1" applyFont="1" applyFill="1" applyBorder="1"/>
    <xf numFmtId="0" fontId="16" fillId="0" borderId="0" xfId="0" applyFont="1" applyFill="1" applyBorder="1" applyAlignment="1">
      <alignment vertical="center"/>
    </xf>
    <xf numFmtId="0" fontId="16" fillId="0" borderId="9" xfId="0" applyFont="1" applyFill="1" applyBorder="1" applyAlignment="1">
      <alignment horizontal="center" vertical="top"/>
    </xf>
    <xf numFmtId="0" fontId="31" fillId="0" borderId="9" xfId="0" applyFont="1" applyFill="1" applyBorder="1" applyAlignment="1">
      <alignment horizontal="center" vertical="top" wrapText="1"/>
    </xf>
    <xf numFmtId="0" fontId="16" fillId="0" borderId="9" xfId="0" applyFont="1" applyFill="1" applyBorder="1" applyAlignment="1">
      <alignment vertical="top" wrapText="1"/>
    </xf>
    <xf numFmtId="0" fontId="16" fillId="0" borderId="9" xfId="0" applyFont="1" applyFill="1" applyBorder="1" applyAlignment="1">
      <alignment horizontal="center" vertical="top" wrapText="1"/>
    </xf>
    <xf numFmtId="0" fontId="16" fillId="0" borderId="9" xfId="0" applyFont="1" applyBorder="1" applyAlignment="1">
      <alignment horizontal="left" vertical="top" wrapText="1"/>
    </xf>
    <xf numFmtId="43" fontId="15" fillId="0" borderId="9" xfId="1" applyFont="1" applyBorder="1" applyAlignment="1">
      <alignment horizontal="right" vertical="top" wrapText="1" indent="1"/>
    </xf>
    <xf numFmtId="0" fontId="16" fillId="0" borderId="9" xfId="0" applyFont="1" applyFill="1" applyBorder="1" applyAlignment="1">
      <alignment horizontal="left" vertical="top" wrapText="1"/>
    </xf>
    <xf numFmtId="0" fontId="15" fillId="0" borderId="0" xfId="0" applyFont="1" applyFill="1" applyBorder="1" applyAlignment="1">
      <alignment horizontal="left" vertical="top"/>
    </xf>
    <xf numFmtId="0" fontId="16" fillId="0" borderId="9" xfId="0" applyFont="1" applyFill="1" applyBorder="1" applyAlignment="1">
      <alignment horizontal="right" vertical="top" wrapText="1" indent="1"/>
    </xf>
    <xf numFmtId="3" fontId="16" fillId="0" borderId="9" xfId="0" applyNumberFormat="1" applyFont="1" applyFill="1" applyBorder="1" applyAlignment="1">
      <alignment horizontal="right" vertical="top" wrapText="1" indent="1"/>
    </xf>
    <xf numFmtId="0" fontId="32" fillId="0" borderId="0" xfId="6" applyFont="1" applyFill="1" applyBorder="1" applyAlignment="1">
      <alignment horizontal="left" vertical="top"/>
    </xf>
    <xf numFmtId="0" fontId="21" fillId="0" borderId="0" xfId="0" applyFont="1" applyFill="1" applyBorder="1" applyAlignment="1">
      <alignment horizontal="center" vertical="center"/>
    </xf>
    <xf numFmtId="0" fontId="16" fillId="0" borderId="9" xfId="0" applyFont="1" applyBorder="1" applyAlignment="1">
      <alignment horizontal="center" vertical="top"/>
    </xf>
    <xf numFmtId="0" fontId="33" fillId="0" borderId="9" xfId="0" applyFont="1" applyBorder="1" applyAlignment="1">
      <alignment horizontal="center" vertical="center"/>
    </xf>
    <xf numFmtId="176" fontId="33" fillId="0" borderId="9" xfId="4" applyNumberFormat="1" applyFont="1" applyBorder="1" applyAlignment="1">
      <alignment horizontal="center" vertical="center"/>
    </xf>
    <xf numFmtId="0" fontId="33" fillId="0" borderId="0" xfId="0" applyFont="1" applyFill="1" applyBorder="1"/>
    <xf numFmtId="0" fontId="29" fillId="0" borderId="9" xfId="0" applyFont="1" applyBorder="1" applyAlignment="1">
      <alignment horizontal="center" vertical="top"/>
    </xf>
    <xf numFmtId="0" fontId="29" fillId="0" borderId="9" xfId="0" applyFont="1" applyBorder="1" applyAlignment="1">
      <alignment horizontal="center" vertical="top" wrapText="1"/>
    </xf>
    <xf numFmtId="0" fontId="29" fillId="0" borderId="9" xfId="0" applyFont="1" applyBorder="1"/>
    <xf numFmtId="168" fontId="29" fillId="0" borderId="9" xfId="1" applyNumberFormat="1" applyFont="1" applyBorder="1"/>
    <xf numFmtId="0" fontId="29" fillId="0" borderId="9" xfId="0" applyFont="1" applyBorder="1" applyAlignment="1">
      <alignment horizontal="right" vertical="top"/>
    </xf>
    <xf numFmtId="0" fontId="29" fillId="0" borderId="9" xfId="0" applyFont="1" applyBorder="1" applyAlignment="1">
      <alignment vertical="top"/>
    </xf>
    <xf numFmtId="0" fontId="33" fillId="0" borderId="9" xfId="0" applyFont="1" applyBorder="1" applyAlignment="1">
      <alignment vertical="top" wrapText="1"/>
    </xf>
    <xf numFmtId="0" fontId="29" fillId="0" borderId="9" xfId="0" applyFont="1" applyBorder="1" applyAlignment="1">
      <alignment horizontal="right" vertical="top" indent="3"/>
    </xf>
    <xf numFmtId="166" fontId="29" fillId="0" borderId="9" xfId="0" applyNumberFormat="1" applyFont="1" applyBorder="1" applyAlignment="1">
      <alignment horizontal="right" vertical="top" indent="2"/>
    </xf>
    <xf numFmtId="0" fontId="33" fillId="0" borderId="9" xfId="0" applyFont="1" applyBorder="1" applyAlignment="1">
      <alignment horizontal="center" vertical="top"/>
    </xf>
    <xf numFmtId="0" fontId="33" fillId="0" borderId="9" xfId="0" applyFont="1" applyBorder="1" applyAlignment="1">
      <alignment horizontal="center" vertical="top" wrapText="1"/>
    </xf>
    <xf numFmtId="0" fontId="29" fillId="0" borderId="9" xfId="0" applyFont="1" applyBorder="1" applyAlignment="1">
      <alignment vertical="top" wrapText="1"/>
    </xf>
    <xf numFmtId="177" fontId="29" fillId="0" borderId="9" xfId="0" applyNumberFormat="1" applyFont="1" applyBorder="1" applyAlignment="1">
      <alignment horizontal="right" vertical="top" indent="1"/>
    </xf>
    <xf numFmtId="0" fontId="29" fillId="0" borderId="0" xfId="0" applyFont="1"/>
    <xf numFmtId="0" fontId="29" fillId="0" borderId="0" xfId="0" applyFont="1" applyBorder="1" applyAlignment="1">
      <alignment horizontal="center" vertical="top"/>
    </xf>
    <xf numFmtId="0" fontId="29" fillId="0" borderId="0" xfId="0" applyFont="1" applyBorder="1" applyAlignment="1">
      <alignment vertical="top"/>
    </xf>
    <xf numFmtId="0" fontId="33" fillId="0" borderId="0" xfId="0" applyFont="1" applyBorder="1" applyAlignment="1">
      <alignment vertical="top" wrapText="1"/>
    </xf>
    <xf numFmtId="0" fontId="29" fillId="0" borderId="0" xfId="0" applyFont="1" applyBorder="1" applyAlignment="1">
      <alignment horizontal="right" vertical="top" indent="3"/>
    </xf>
    <xf numFmtId="166" fontId="29" fillId="0" borderId="0" xfId="0" applyNumberFormat="1" applyFont="1" applyBorder="1" applyAlignment="1">
      <alignment horizontal="right" vertical="top" indent="2"/>
    </xf>
    <xf numFmtId="177" fontId="29" fillId="0" borderId="0" xfId="1" applyNumberFormat="1" applyFont="1" applyBorder="1" applyAlignment="1">
      <alignment horizontal="right" vertical="top" indent="1"/>
    </xf>
    <xf numFmtId="177" fontId="29" fillId="0" borderId="0" xfId="0" applyNumberFormat="1" applyFont="1" applyBorder="1" applyAlignment="1">
      <alignment horizontal="right" vertical="top" indent="1"/>
    </xf>
    <xf numFmtId="0" fontId="17" fillId="0" borderId="0" xfId="0" applyFont="1" applyFill="1" applyBorder="1"/>
    <xf numFmtId="0" fontId="29" fillId="0" borderId="9" xfId="0" applyFont="1" applyBorder="1" applyAlignment="1">
      <alignment horizontal="right" vertical="top" indent="1"/>
    </xf>
    <xf numFmtId="166" fontId="29" fillId="0" borderId="9" xfId="0" applyNumberFormat="1" applyFont="1" applyBorder="1" applyAlignment="1">
      <alignment horizontal="right" vertical="top" indent="1"/>
    </xf>
    <xf numFmtId="0" fontId="29" fillId="0" borderId="0" xfId="0" applyFont="1" applyBorder="1" applyAlignment="1">
      <alignment horizontal="center" vertical="top" wrapText="1"/>
    </xf>
    <xf numFmtId="0" fontId="29" fillId="0" borderId="0" xfId="0" applyFont="1" applyBorder="1" applyAlignment="1">
      <alignment horizontal="left" vertical="top" wrapText="1"/>
    </xf>
    <xf numFmtId="43" fontId="28" fillId="0" borderId="0" xfId="0" applyNumberFormat="1" applyFont="1" applyBorder="1"/>
    <xf numFmtId="177" fontId="29" fillId="0" borderId="9" xfId="0" applyNumberFormat="1" applyFont="1" applyBorder="1" applyAlignment="1">
      <alignment horizontal="right" vertical="top"/>
    </xf>
    <xf numFmtId="178" fontId="29" fillId="0" borderId="9" xfId="1" applyNumberFormat="1" applyFont="1" applyBorder="1"/>
    <xf numFmtId="0" fontId="29" fillId="0" borderId="0" xfId="0" applyFont="1" applyBorder="1" applyAlignment="1">
      <alignment vertical="top" wrapText="1"/>
    </xf>
    <xf numFmtId="0" fontId="29" fillId="0" borderId="9" xfId="0" applyFont="1" applyBorder="1" applyAlignment="1">
      <alignment horizontal="center" vertical="center"/>
    </xf>
    <xf numFmtId="177" fontId="29" fillId="0" borderId="9" xfId="0" applyNumberFormat="1" applyFont="1" applyBorder="1" applyAlignment="1">
      <alignment horizontal="right" indent="2"/>
    </xf>
    <xf numFmtId="0" fontId="29" fillId="0" borderId="0" xfId="0" applyFont="1" applyBorder="1" applyAlignment="1">
      <alignment horizontal="center"/>
    </xf>
    <xf numFmtId="0" fontId="16" fillId="0" borderId="0" xfId="0" applyFont="1" applyAlignment="1">
      <alignment horizontal="center" vertical="center"/>
    </xf>
    <xf numFmtId="0" fontId="27" fillId="0" borderId="0" xfId="0" applyFont="1" applyAlignment="1">
      <alignment horizontal="center" vertical="center"/>
    </xf>
    <xf numFmtId="177" fontId="29" fillId="0" borderId="0" xfId="0" applyNumberFormat="1" applyFont="1" applyBorder="1" applyAlignment="1">
      <alignment horizontal="right" indent="2"/>
    </xf>
    <xf numFmtId="0" fontId="29" fillId="0" borderId="9" xfId="0" applyFont="1" applyBorder="1" applyAlignment="1">
      <alignment horizontal="center" vertical="center" wrapText="1"/>
    </xf>
    <xf numFmtId="177" fontId="29" fillId="0" borderId="9" xfId="0" applyNumberFormat="1" applyFont="1" applyBorder="1" applyAlignment="1">
      <alignment horizontal="center"/>
    </xf>
    <xf numFmtId="177" fontId="29" fillId="0" borderId="0" xfId="0" applyNumberFormat="1" applyFont="1" applyBorder="1" applyAlignment="1">
      <alignment horizontal="center"/>
    </xf>
    <xf numFmtId="0" fontId="35" fillId="0" borderId="0" xfId="0" applyFont="1"/>
    <xf numFmtId="43" fontId="35" fillId="0" borderId="0" xfId="0" applyNumberFormat="1" applyFont="1"/>
    <xf numFmtId="0" fontId="29" fillId="0" borderId="0" xfId="0" applyFont="1" applyBorder="1" applyAlignment="1"/>
    <xf numFmtId="0" fontId="29" fillId="0" borderId="0" xfId="0" applyFont="1" applyBorder="1" applyAlignment="1">
      <alignment horizontal="left"/>
    </xf>
    <xf numFmtId="177" fontId="28" fillId="0" borderId="0" xfId="0" applyNumberFormat="1" applyFont="1"/>
    <xf numFmtId="0" fontId="33" fillId="0" borderId="9" xfId="0" applyFont="1" applyBorder="1" applyAlignment="1"/>
    <xf numFmtId="0" fontId="33" fillId="0" borderId="0" xfId="0" applyFont="1" applyBorder="1" applyAlignment="1"/>
    <xf numFmtId="179" fontId="29" fillId="0" borderId="9" xfId="1" applyNumberFormat="1" applyFont="1" applyBorder="1" applyAlignment="1">
      <alignment horizontal="right" vertical="top" indent="1"/>
    </xf>
    <xf numFmtId="0" fontId="29" fillId="0" borderId="0" xfId="0" applyFont="1" applyBorder="1" applyAlignment="1">
      <alignment horizontal="center"/>
    </xf>
    <xf numFmtId="0" fontId="28" fillId="0" borderId="0" xfId="0" applyFont="1" applyAlignment="1">
      <alignment wrapText="1"/>
    </xf>
    <xf numFmtId="0" fontId="30" fillId="0" borderId="0" xfId="6" applyAlignment="1">
      <alignment wrapText="1"/>
    </xf>
    <xf numFmtId="0" fontId="29" fillId="16" borderId="0" xfId="0" applyFont="1" applyFill="1" applyBorder="1" applyAlignment="1">
      <alignment horizontal="center" vertical="top"/>
    </xf>
    <xf numFmtId="0" fontId="19" fillId="4" borderId="0" xfId="0" applyFont="1" applyFill="1"/>
    <xf numFmtId="3" fontId="19" fillId="4" borderId="0" xfId="0" applyNumberFormat="1" applyFont="1" applyFill="1"/>
    <xf numFmtId="0" fontId="39" fillId="0" borderId="0" xfId="0" applyFont="1"/>
    <xf numFmtId="0" fontId="40" fillId="0" borderId="0" xfId="0" applyFont="1"/>
    <xf numFmtId="0" fontId="41" fillId="0" borderId="0" xfId="0" applyFont="1"/>
    <xf numFmtId="0" fontId="19" fillId="13" borderId="0" xfId="0" applyFont="1" applyFill="1" applyAlignment="1">
      <alignment horizontal="center"/>
    </xf>
    <xf numFmtId="3" fontId="19" fillId="13" borderId="0" xfId="0" applyNumberFormat="1" applyFont="1" applyFill="1" applyAlignment="1">
      <alignment horizontal="right" indent="2"/>
    </xf>
    <xf numFmtId="0" fontId="19" fillId="0" borderId="0" xfId="0" applyFont="1" applyAlignment="1">
      <alignment horizontal="center"/>
    </xf>
    <xf numFmtId="0" fontId="19" fillId="12" borderId="0" xfId="0" applyFont="1" applyFill="1" applyAlignment="1">
      <alignment horizontal="center"/>
    </xf>
    <xf numFmtId="3" fontId="19" fillId="0" borderId="0" xfId="0" applyNumberFormat="1" applyFont="1" applyAlignment="1">
      <alignment horizontal="right" indent="2"/>
    </xf>
    <xf numFmtId="3" fontId="19" fillId="12" borderId="0" xfId="0" applyNumberFormat="1" applyFont="1" applyFill="1" applyAlignment="1">
      <alignment horizontal="right" indent="2"/>
    </xf>
    <xf numFmtId="0" fontId="19" fillId="11" borderId="0" xfId="0" applyFont="1" applyFill="1" applyAlignment="1">
      <alignment horizontal="center"/>
    </xf>
    <xf numFmtId="3" fontId="19" fillId="11" borderId="0" xfId="0" applyNumberFormat="1" applyFont="1" applyFill="1" applyAlignment="1">
      <alignment horizontal="right" indent="2"/>
    </xf>
    <xf numFmtId="0" fontId="28" fillId="17" borderId="0" xfId="0" applyFont="1" applyFill="1"/>
    <xf numFmtId="0" fontId="28" fillId="17" borderId="0" xfId="0" applyFont="1" applyFill="1" applyBorder="1"/>
    <xf numFmtId="0" fontId="28" fillId="0" borderId="0" xfId="0" applyFont="1" applyFill="1"/>
    <xf numFmtId="0" fontId="28" fillId="0" borderId="0" xfId="0" applyFont="1" applyFill="1" applyBorder="1"/>
    <xf numFmtId="0" fontId="28" fillId="13" borderId="0" xfId="0" applyFont="1" applyFill="1" applyAlignment="1">
      <alignment horizontal="center" vertical="center"/>
    </xf>
    <xf numFmtId="0" fontId="28" fillId="19" borderId="0" xfId="0" applyFont="1" applyFill="1"/>
    <xf numFmtId="0" fontId="42" fillId="19" borderId="0" xfId="0" applyFont="1" applyFill="1"/>
    <xf numFmtId="0" fontId="0" fillId="0" borderId="0" xfId="0" applyAlignment="1">
      <alignment horizontal="right"/>
    </xf>
    <xf numFmtId="4" fontId="0" fillId="0" borderId="0" xfId="0" applyNumberFormat="1"/>
    <xf numFmtId="0" fontId="29" fillId="0" borderId="9" xfId="0" applyFont="1" applyBorder="1" applyAlignment="1">
      <alignment horizontal="center"/>
    </xf>
    <xf numFmtId="0" fontId="29" fillId="0" borderId="0" xfId="0" applyFont="1" applyAlignment="1">
      <alignment horizontal="center" vertical="top" wrapText="1"/>
    </xf>
    <xf numFmtId="172" fontId="29" fillId="0" borderId="9" xfId="0" applyNumberFormat="1" applyFont="1" applyBorder="1"/>
    <xf numFmtId="172" fontId="29" fillId="0" borderId="9" xfId="1" applyNumberFormat="1" applyFont="1" applyBorder="1"/>
    <xf numFmtId="0" fontId="28" fillId="0" borderId="0" xfId="0" applyFont="1" applyFill="1" applyAlignment="1">
      <alignment wrapText="1"/>
    </xf>
    <xf numFmtId="0" fontId="30" fillId="0" borderId="0" xfId="6" applyFill="1" applyAlignment="1">
      <alignment wrapText="1"/>
    </xf>
    <xf numFmtId="0" fontId="36" fillId="0" borderId="0" xfId="0" applyFont="1" applyFill="1" applyAlignment="1">
      <alignment vertical="center"/>
    </xf>
    <xf numFmtId="0" fontId="38" fillId="0" borderId="0" xfId="0" applyFont="1" applyFill="1" applyAlignment="1">
      <alignment vertical="center"/>
    </xf>
    <xf numFmtId="168" fontId="28" fillId="16" borderId="0" xfId="1" applyNumberFormat="1" applyFont="1" applyFill="1" applyBorder="1" applyAlignment="1">
      <alignment vertical="top"/>
    </xf>
    <xf numFmtId="0" fontId="29" fillId="0" borderId="0" xfId="0" applyFont="1" applyFill="1" applyBorder="1" applyAlignment="1">
      <alignment horizontal="center" vertical="top"/>
    </xf>
    <xf numFmtId="0" fontId="29" fillId="0" borderId="0" xfId="0" applyFont="1" applyFill="1" applyBorder="1" applyAlignment="1">
      <alignment horizontal="center" vertical="top" wrapText="1"/>
    </xf>
    <xf numFmtId="168" fontId="28" fillId="0" borderId="0" xfId="1" applyNumberFormat="1" applyFont="1" applyFill="1" applyBorder="1" applyAlignment="1">
      <alignment vertical="top"/>
    </xf>
    <xf numFmtId="0" fontId="29" fillId="0" borderId="9" xfId="0" applyFont="1" applyFill="1" applyBorder="1" applyAlignment="1">
      <alignment horizontal="center" vertical="top" wrapText="1"/>
    </xf>
    <xf numFmtId="177" fontId="29" fillId="0" borderId="9" xfId="0" applyNumberFormat="1" applyFont="1" applyFill="1" applyBorder="1" applyAlignment="1">
      <alignment horizontal="right" vertical="top" indent="1"/>
    </xf>
    <xf numFmtId="0" fontId="29" fillId="0" borderId="0" xfId="0" applyFont="1" applyFill="1" applyBorder="1" applyAlignment="1">
      <alignment horizontal="left" vertical="top" wrapText="1"/>
    </xf>
    <xf numFmtId="166" fontId="29" fillId="0" borderId="9" xfId="0" applyNumberFormat="1" applyFont="1" applyFill="1" applyBorder="1" applyAlignment="1">
      <alignment horizontal="right" vertical="top" indent="1"/>
    </xf>
    <xf numFmtId="177" fontId="29" fillId="0" borderId="9" xfId="0" applyNumberFormat="1" applyFont="1" applyFill="1" applyBorder="1" applyAlignment="1">
      <alignment horizontal="right" vertical="top"/>
    </xf>
    <xf numFmtId="0" fontId="28" fillId="0" borderId="9" xfId="0" applyFont="1" applyBorder="1" applyAlignment="1">
      <alignment horizontal="center" vertical="top" wrapText="1"/>
    </xf>
    <xf numFmtId="0" fontId="29" fillId="0" borderId="0" xfId="0" applyFont="1" applyAlignment="1">
      <alignment horizontal="center" vertical="top"/>
    </xf>
    <xf numFmtId="0" fontId="29" fillId="0" borderId="0" xfId="0" applyFont="1" applyBorder="1" applyAlignment="1">
      <alignment horizontal="right" vertical="top"/>
    </xf>
    <xf numFmtId="177" fontId="29" fillId="0" borderId="0" xfId="0" applyNumberFormat="1" applyFont="1" applyBorder="1" applyAlignment="1">
      <alignment horizontal="right" vertical="top"/>
    </xf>
    <xf numFmtId="0" fontId="28" fillId="0" borderId="16" xfId="0" applyFont="1" applyBorder="1"/>
    <xf numFmtId="0" fontId="28" fillId="0" borderId="15" xfId="0" applyFont="1" applyBorder="1"/>
    <xf numFmtId="0" fontId="28" fillId="0" borderId="22" xfId="0" applyFont="1" applyBorder="1"/>
    <xf numFmtId="0" fontId="28" fillId="0" borderId="12" xfId="0" applyFont="1" applyBorder="1"/>
    <xf numFmtId="0" fontId="28" fillId="0" borderId="13" xfId="0" applyFont="1" applyBorder="1"/>
    <xf numFmtId="0" fontId="28" fillId="0" borderId="14" xfId="0" applyFont="1" applyBorder="1"/>
    <xf numFmtId="172" fontId="29" fillId="0" borderId="9" xfId="0" applyNumberFormat="1" applyFont="1" applyBorder="1" applyAlignment="1">
      <alignment horizontal="right" vertical="top" indent="1"/>
    </xf>
    <xf numFmtId="172" fontId="29" fillId="0" borderId="9" xfId="0" applyNumberFormat="1" applyFont="1" applyBorder="1" applyAlignment="1">
      <alignment horizontal="right" indent="1"/>
    </xf>
    <xf numFmtId="170" fontId="29" fillId="0" borderId="9" xfId="1" applyNumberFormat="1" applyFont="1" applyBorder="1" applyAlignment="1">
      <alignment horizontal="right" indent="1"/>
    </xf>
    <xf numFmtId="0" fontId="43" fillId="0" borderId="0" xfId="0" applyFont="1"/>
    <xf numFmtId="0" fontId="29" fillId="0" borderId="9" xfId="0" applyFont="1" applyBorder="1" applyAlignment="1">
      <alignment horizontal="right" indent="3"/>
    </xf>
    <xf numFmtId="0" fontId="28" fillId="0" borderId="9" xfId="0" applyFont="1" applyFill="1" applyBorder="1"/>
    <xf numFmtId="166" fontId="29" fillId="0" borderId="0" xfId="0" applyNumberFormat="1" applyFont="1" applyFill="1" applyBorder="1" applyAlignment="1">
      <alignment horizontal="right" vertical="top" indent="2"/>
    </xf>
    <xf numFmtId="177" fontId="29" fillId="0" borderId="0" xfId="1" applyNumberFormat="1" applyFont="1" applyFill="1" applyBorder="1" applyAlignment="1">
      <alignment horizontal="right" vertical="top" indent="1"/>
    </xf>
    <xf numFmtId="177" fontId="29" fillId="0" borderId="0" xfId="0" applyNumberFormat="1" applyFont="1" applyFill="1" applyBorder="1" applyAlignment="1">
      <alignment horizontal="right" vertical="top" indent="1"/>
    </xf>
    <xf numFmtId="0" fontId="33" fillId="0" borderId="0" xfId="0" applyFont="1" applyFill="1" applyBorder="1" applyAlignment="1">
      <alignment vertical="top" wrapText="1"/>
    </xf>
    <xf numFmtId="177" fontId="29" fillId="0" borderId="0" xfId="0" applyNumberFormat="1" applyFont="1" applyFill="1" applyBorder="1" applyAlignment="1">
      <alignment horizontal="right" vertical="top" indent="3"/>
    </xf>
    <xf numFmtId="0" fontId="36" fillId="0" borderId="0" xfId="0" applyFont="1" applyFill="1" applyAlignment="1">
      <alignment horizontal="center" vertical="center" wrapText="1"/>
    </xf>
    <xf numFmtId="0" fontId="42" fillId="14" borderId="0" xfId="0" applyFont="1" applyFill="1" applyBorder="1"/>
    <xf numFmtId="0" fontId="42" fillId="19" borderId="0" xfId="0" applyFont="1" applyFill="1" applyBorder="1"/>
    <xf numFmtId="0" fontId="29" fillId="21" borderId="0" xfId="0" applyFont="1" applyFill="1" applyBorder="1" applyAlignment="1">
      <alignment horizontal="center" vertical="top"/>
    </xf>
    <xf numFmtId="168" fontId="28" fillId="21" borderId="0" xfId="1" applyNumberFormat="1" applyFont="1" applyFill="1" applyBorder="1" applyAlignment="1">
      <alignment vertical="top"/>
    </xf>
    <xf numFmtId="168" fontId="28" fillId="21" borderId="0" xfId="1" applyNumberFormat="1" applyFont="1" applyFill="1" applyAlignment="1">
      <alignment vertical="top"/>
    </xf>
    <xf numFmtId="168" fontId="28" fillId="16" borderId="0" xfId="1" applyNumberFormat="1" applyFont="1" applyFill="1" applyAlignment="1">
      <alignment vertical="top"/>
    </xf>
    <xf numFmtId="0" fontId="29" fillId="19" borderId="0" xfId="0" applyFont="1" applyFill="1" applyBorder="1" applyAlignment="1">
      <alignment horizontal="center" vertical="top" wrapText="1"/>
    </xf>
    <xf numFmtId="168" fontId="28" fillId="19" borderId="0" xfId="1" applyNumberFormat="1" applyFont="1" applyFill="1" applyAlignment="1">
      <alignment vertical="top"/>
    </xf>
    <xf numFmtId="168" fontId="28" fillId="19" borderId="0" xfId="1" applyNumberFormat="1" applyFont="1" applyFill="1" applyBorder="1" applyAlignment="1">
      <alignment vertical="top"/>
    </xf>
    <xf numFmtId="168" fontId="45" fillId="14" borderId="0" xfId="1" applyNumberFormat="1" applyFont="1" applyFill="1" applyAlignment="1">
      <alignment vertical="top"/>
    </xf>
    <xf numFmtId="172" fontId="46" fillId="0" borderId="9" xfId="5" applyNumberFormat="1" applyFont="1" applyFill="1" applyBorder="1" applyAlignment="1">
      <alignment horizontal="center" vertical="center" wrapText="1"/>
    </xf>
    <xf numFmtId="173" fontId="46" fillId="0" borderId="9" xfId="5" applyNumberFormat="1" applyFont="1" applyFill="1" applyBorder="1" applyAlignment="1">
      <alignment horizontal="center" vertical="center" wrapText="1"/>
    </xf>
    <xf numFmtId="0" fontId="46" fillId="0" borderId="9" xfId="0" applyFont="1" applyFill="1" applyBorder="1" applyAlignment="1">
      <alignment horizontal="center" vertical="center"/>
    </xf>
    <xf numFmtId="0" fontId="46" fillId="0" borderId="9" xfId="0" applyFont="1" applyFill="1" applyBorder="1" applyAlignment="1">
      <alignment vertical="center"/>
    </xf>
    <xf numFmtId="173" fontId="46" fillId="0" borderId="9" xfId="5" applyNumberFormat="1" applyFont="1" applyFill="1" applyBorder="1" applyAlignment="1">
      <alignment vertical="center"/>
    </xf>
    <xf numFmtId="0" fontId="46" fillId="0" borderId="9" xfId="0" applyFont="1" applyFill="1" applyBorder="1" applyAlignment="1">
      <alignment horizontal="right" vertical="center" indent="2"/>
    </xf>
    <xf numFmtId="0" fontId="46" fillId="0" borderId="9" xfId="0" applyFont="1" applyFill="1" applyBorder="1" applyAlignment="1">
      <alignment horizontal="right" indent="2"/>
    </xf>
    <xf numFmtId="3" fontId="46" fillId="0" borderId="9" xfId="5" applyNumberFormat="1" applyFont="1" applyFill="1" applyBorder="1" applyAlignment="1">
      <alignment horizontal="right" vertical="center" wrapText="1" indent="1"/>
    </xf>
    <xf numFmtId="3" fontId="46" fillId="0" borderId="9" xfId="5" applyNumberFormat="1" applyFont="1" applyFill="1" applyBorder="1" applyAlignment="1">
      <alignment horizontal="right" vertical="center" indent="1"/>
    </xf>
    <xf numFmtId="175" fontId="46" fillId="0" borderId="9" xfId="5" applyNumberFormat="1" applyFont="1" applyFill="1" applyBorder="1" applyAlignment="1">
      <alignment horizontal="right" vertical="center" indent="2"/>
    </xf>
    <xf numFmtId="0" fontId="50" fillId="0" borderId="9" xfId="0" applyFont="1" applyFill="1" applyBorder="1" applyAlignment="1">
      <alignment horizontal="center" vertical="top"/>
    </xf>
    <xf numFmtId="0" fontId="50" fillId="0" borderId="9" xfId="0" applyFont="1" applyFill="1" applyBorder="1" applyAlignment="1">
      <alignment horizontal="center" vertical="top" wrapText="1"/>
    </xf>
    <xf numFmtId="0" fontId="50" fillId="0" borderId="9" xfId="0" applyFont="1" applyFill="1" applyBorder="1" applyAlignment="1">
      <alignment vertical="top"/>
    </xf>
    <xf numFmtId="0" fontId="1" fillId="0" borderId="9" xfId="0" applyFont="1" applyFill="1" applyBorder="1" applyAlignment="1">
      <alignment vertical="top" wrapText="1"/>
    </xf>
    <xf numFmtId="1" fontId="50" fillId="0" borderId="9" xfId="0" applyNumberFormat="1" applyFont="1" applyFill="1" applyBorder="1" applyAlignment="1">
      <alignment horizontal="right" vertical="top" indent="2"/>
    </xf>
    <xf numFmtId="0" fontId="50" fillId="0" borderId="9" xfId="0" applyFont="1" applyFill="1" applyBorder="1" applyAlignment="1">
      <alignment vertical="top" wrapText="1"/>
    </xf>
    <xf numFmtId="172" fontId="50" fillId="0" borderId="9" xfId="0" applyNumberFormat="1" applyFont="1" applyFill="1" applyBorder="1" applyAlignment="1">
      <alignment horizontal="right" vertical="top" indent="1"/>
    </xf>
    <xf numFmtId="179" fontId="50" fillId="0" borderId="9" xfId="1" applyNumberFormat="1" applyFont="1" applyFill="1" applyBorder="1" applyAlignment="1">
      <alignment horizontal="right" vertical="top" indent="1"/>
    </xf>
    <xf numFmtId="0" fontId="50" fillId="0" borderId="9" xfId="0" applyFont="1" applyFill="1" applyBorder="1" applyAlignment="1">
      <alignment horizontal="right" vertical="top" indent="1"/>
    </xf>
    <xf numFmtId="177" fontId="50" fillId="0" borderId="9" xfId="0" applyNumberFormat="1" applyFont="1" applyFill="1" applyBorder="1" applyAlignment="1">
      <alignment horizontal="right" vertical="top" indent="1"/>
    </xf>
    <xf numFmtId="0" fontId="50" fillId="0" borderId="16" xfId="0" applyFont="1" applyFill="1" applyBorder="1" applyAlignment="1">
      <alignment horizontal="center" vertical="top"/>
    </xf>
    <xf numFmtId="0" fontId="45" fillId="4" borderId="0" xfId="0" applyFont="1" applyFill="1"/>
    <xf numFmtId="0" fontId="28" fillId="4" borderId="0" xfId="0" applyFont="1" applyFill="1"/>
    <xf numFmtId="0" fontId="16" fillId="0" borderId="1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9" xfId="0" applyFont="1" applyBorder="1" applyAlignment="1">
      <alignment horizontal="center"/>
    </xf>
    <xf numFmtId="0" fontId="16" fillId="0" borderId="5" xfId="0" applyFont="1" applyBorder="1" applyAlignment="1">
      <alignment horizontal="center"/>
    </xf>
    <xf numFmtId="0" fontId="16" fillId="0" borderId="12" xfId="0" applyFont="1" applyBorder="1" applyAlignment="1">
      <alignment horizontal="center"/>
    </xf>
    <xf numFmtId="0" fontId="16" fillId="0" borderId="13" xfId="0" applyFont="1" applyBorder="1" applyAlignment="1">
      <alignment horizontal="center"/>
    </xf>
    <xf numFmtId="0" fontId="16" fillId="0" borderId="14" xfId="0" applyFont="1" applyBorder="1" applyAlignment="1">
      <alignment horizontal="center"/>
    </xf>
    <xf numFmtId="172" fontId="46" fillId="0" borderId="12" xfId="5" applyNumberFormat="1" applyFont="1" applyFill="1" applyBorder="1" applyAlignment="1">
      <alignment horizontal="center" vertical="center" wrapText="1"/>
    </xf>
    <xf numFmtId="172" fontId="46" fillId="0" borderId="13" xfId="5" applyNumberFormat="1" applyFont="1" applyFill="1" applyBorder="1" applyAlignment="1">
      <alignment horizontal="center" vertical="center" wrapText="1"/>
    </xf>
    <xf numFmtId="172" fontId="46" fillId="0" borderId="14" xfId="5" applyNumberFormat="1" applyFont="1" applyFill="1" applyBorder="1" applyAlignment="1">
      <alignment horizontal="center" vertical="center" wrapText="1"/>
    </xf>
    <xf numFmtId="0" fontId="46" fillId="0" borderId="16" xfId="0" applyFont="1" applyFill="1" applyBorder="1" applyAlignment="1">
      <alignment horizontal="center" vertical="center"/>
    </xf>
    <xf numFmtId="0" fontId="46" fillId="0" borderId="22" xfId="0" applyFont="1" applyFill="1" applyBorder="1" applyAlignment="1">
      <alignment horizontal="center" vertical="center"/>
    </xf>
    <xf numFmtId="0" fontId="46" fillId="0" borderId="16" xfId="0" applyFont="1" applyFill="1" applyBorder="1" applyAlignment="1">
      <alignment horizontal="center" vertical="center" wrapText="1"/>
    </xf>
    <xf numFmtId="0" fontId="46" fillId="0" borderId="22" xfId="0" applyFont="1" applyFill="1" applyBorder="1" applyAlignment="1">
      <alignment horizontal="center" vertical="center" wrapText="1"/>
    </xf>
    <xf numFmtId="172" fontId="46" fillId="0" borderId="16" xfId="5" applyNumberFormat="1" applyFont="1" applyFill="1" applyBorder="1" applyAlignment="1">
      <alignment horizontal="center" vertical="center" wrapText="1"/>
    </xf>
    <xf numFmtId="172" fontId="46" fillId="0" borderId="22" xfId="5" applyNumberFormat="1" applyFont="1" applyFill="1" applyBorder="1" applyAlignment="1">
      <alignment horizontal="center" vertical="center" wrapText="1"/>
    </xf>
    <xf numFmtId="0" fontId="46" fillId="0" borderId="12" xfId="0" applyFont="1" applyFill="1" applyBorder="1" applyAlignment="1">
      <alignment horizontal="center" vertical="center"/>
    </xf>
    <xf numFmtId="0" fontId="46" fillId="0" borderId="14" xfId="0" applyFont="1" applyFill="1" applyBorder="1" applyAlignment="1">
      <alignment horizontal="center" vertical="center"/>
    </xf>
    <xf numFmtId="0" fontId="29" fillId="22" borderId="0" xfId="0" applyFont="1" applyFill="1" applyAlignment="1">
      <alignment horizontal="left" vertical="top" wrapText="1"/>
    </xf>
    <xf numFmtId="172" fontId="46" fillId="0" borderId="9" xfId="5" applyNumberFormat="1" applyFont="1" applyFill="1" applyBorder="1" applyAlignment="1">
      <alignment horizontal="right" vertical="center"/>
    </xf>
    <xf numFmtId="0" fontId="46" fillId="0" borderId="15" xfId="0" applyFont="1" applyFill="1" applyBorder="1" applyAlignment="1">
      <alignment horizontal="center" vertical="center"/>
    </xf>
    <xf numFmtId="0" fontId="46" fillId="0" borderId="15" xfId="0" applyFont="1" applyFill="1" applyBorder="1" applyAlignment="1">
      <alignment horizontal="center" vertical="center" wrapText="1"/>
    </xf>
    <xf numFmtId="49" fontId="17" fillId="0" borderId="0" xfId="5" applyNumberFormat="1" applyFont="1" applyFill="1" applyBorder="1" applyAlignment="1">
      <alignment horizontal="left" vertical="top" wrapText="1" shrinkToFit="1"/>
    </xf>
    <xf numFmtId="0" fontId="17" fillId="0" borderId="18" xfId="5" applyFont="1" applyFill="1" applyBorder="1" applyAlignment="1">
      <alignment horizontal="left" vertical="top"/>
    </xf>
    <xf numFmtId="0" fontId="17" fillId="0" borderId="0" xfId="5" applyFont="1" applyFill="1" applyBorder="1" applyAlignment="1">
      <alignment horizontal="left" vertical="top"/>
    </xf>
    <xf numFmtId="0" fontId="17" fillId="0" borderId="0" xfId="0" applyFont="1" applyFill="1" applyAlignment="1">
      <alignment horizontal="left" vertical="top"/>
    </xf>
    <xf numFmtId="0" fontId="17" fillId="0" borderId="0" xfId="0" applyFont="1" applyFill="1" applyBorder="1" applyAlignment="1">
      <alignment horizontal="left" vertical="top"/>
    </xf>
    <xf numFmtId="0" fontId="17" fillId="23" borderId="0" xfId="0" applyFont="1" applyFill="1" applyBorder="1" applyAlignment="1">
      <alignment horizontal="left" vertical="top"/>
    </xf>
    <xf numFmtId="0" fontId="16" fillId="0" borderId="9" xfId="0" applyFont="1" applyFill="1" applyBorder="1" applyAlignment="1">
      <alignment horizontal="center" vertical="center"/>
    </xf>
    <xf numFmtId="0" fontId="16" fillId="0" borderId="16" xfId="0" applyFont="1" applyFill="1" applyBorder="1" applyAlignment="1">
      <alignment horizontal="center" vertical="center"/>
    </xf>
    <xf numFmtId="0" fontId="15" fillId="0" borderId="0" xfId="0" applyFont="1" applyFill="1" applyBorder="1" applyAlignment="1">
      <alignment horizontal="justify" vertical="top" wrapText="1"/>
    </xf>
    <xf numFmtId="173" fontId="16" fillId="0" borderId="0" xfId="5" applyNumberFormat="1" applyFont="1" applyFill="1" applyBorder="1" applyAlignment="1">
      <alignment horizontal="left" vertical="center"/>
    </xf>
    <xf numFmtId="0" fontId="42" fillId="0" borderId="0" xfId="0" applyFont="1" applyAlignment="1">
      <alignment horizontal="center"/>
    </xf>
    <xf numFmtId="0" fontId="42" fillId="0" borderId="11" xfId="0" applyFont="1" applyBorder="1" applyAlignment="1">
      <alignment horizontal="center"/>
    </xf>
    <xf numFmtId="0" fontId="15" fillId="0" borderId="9" xfId="0" applyFont="1" applyFill="1" applyBorder="1" applyAlignment="1">
      <alignment horizontal="center" vertical="center"/>
    </xf>
    <xf numFmtId="0" fontId="33" fillId="0" borderId="0" xfId="0" applyFont="1" applyAlignment="1">
      <alignment horizontal="left" vertical="top" wrapText="1"/>
    </xf>
    <xf numFmtId="0" fontId="33" fillId="0" borderId="9" xfId="0" applyFont="1" applyBorder="1" applyAlignment="1">
      <alignment horizontal="left"/>
    </xf>
    <xf numFmtId="0" fontId="28" fillId="13" borderId="0" xfId="0" applyFont="1" applyFill="1" applyAlignment="1">
      <alignment horizontal="center" vertical="center"/>
    </xf>
    <xf numFmtId="0" fontId="28" fillId="18" borderId="0" xfId="0" applyFont="1" applyFill="1" applyAlignment="1">
      <alignment horizontal="center" vertical="center"/>
    </xf>
    <xf numFmtId="0" fontId="36" fillId="14" borderId="0" xfId="0" applyFont="1" applyFill="1" applyAlignment="1">
      <alignment horizontal="center" vertical="center" wrapText="1"/>
    </xf>
    <xf numFmtId="0" fontId="29" fillId="0" borderId="18" xfId="0" applyFont="1" applyBorder="1" applyAlignment="1">
      <alignment horizontal="left" vertical="top" wrapText="1"/>
    </xf>
    <xf numFmtId="0" fontId="29" fillId="0" borderId="18" xfId="0" applyFont="1" applyBorder="1" applyAlignment="1">
      <alignment horizontal="justify" vertical="top" wrapText="1"/>
    </xf>
    <xf numFmtId="0" fontId="29" fillId="0" borderId="9" xfId="0" applyFont="1" applyBorder="1" applyAlignment="1">
      <alignment horizontal="left"/>
    </xf>
    <xf numFmtId="0" fontId="38" fillId="15" borderId="0" xfId="0" applyFont="1" applyFill="1" applyAlignment="1">
      <alignment horizontal="center" vertical="center" wrapText="1"/>
    </xf>
    <xf numFmtId="0" fontId="33" fillId="0" borderId="0" xfId="0" applyFont="1" applyFill="1" applyBorder="1" applyAlignment="1">
      <alignment horizontal="left"/>
    </xf>
    <xf numFmtId="0" fontId="29" fillId="0" borderId="9" xfId="0" applyFont="1" applyBorder="1" applyAlignment="1">
      <alignment horizontal="center"/>
    </xf>
    <xf numFmtId="0" fontId="29" fillId="0" borderId="0" xfId="0" applyFont="1" applyBorder="1" applyAlignment="1">
      <alignment horizontal="center"/>
    </xf>
    <xf numFmtId="0" fontId="28" fillId="0" borderId="0" xfId="0" applyFont="1" applyBorder="1" applyAlignment="1">
      <alignment horizontal="center" wrapText="1"/>
    </xf>
    <xf numFmtId="177" fontId="37" fillId="15" borderId="0" xfId="0" applyNumberFormat="1" applyFont="1" applyFill="1" applyBorder="1" applyAlignment="1">
      <alignment horizontal="center" vertical="center" wrapText="1"/>
    </xf>
    <xf numFmtId="0" fontId="33" fillId="0" borderId="9" xfId="0" applyFont="1" applyBorder="1" applyAlignment="1">
      <alignment horizontal="left" vertical="top"/>
    </xf>
    <xf numFmtId="0" fontId="28" fillId="20" borderId="0" xfId="0" applyFont="1" applyFill="1" applyAlignment="1">
      <alignment horizontal="center" vertical="center"/>
    </xf>
    <xf numFmtId="0" fontId="28" fillId="15" borderId="0" xfId="0" applyFont="1" applyFill="1" applyAlignment="1">
      <alignment horizontal="center" vertical="center"/>
    </xf>
    <xf numFmtId="0" fontId="28" fillId="0" borderId="0" xfId="0" applyFont="1" applyAlignment="1">
      <alignment horizontal="center"/>
    </xf>
    <xf numFmtId="177" fontId="29" fillId="0" borderId="23" xfId="0" applyNumberFormat="1" applyFont="1" applyFill="1" applyBorder="1" applyAlignment="1">
      <alignment horizontal="center" vertical="top" wrapText="1"/>
    </xf>
    <xf numFmtId="177" fontId="29" fillId="0" borderId="24" xfId="0" applyNumberFormat="1" applyFont="1" applyFill="1" applyBorder="1" applyAlignment="1">
      <alignment horizontal="center" vertical="top"/>
    </xf>
    <xf numFmtId="177" fontId="29" fillId="0" borderId="25" xfId="0" applyNumberFormat="1" applyFont="1" applyFill="1" applyBorder="1" applyAlignment="1">
      <alignment horizontal="center" vertical="top"/>
    </xf>
    <xf numFmtId="177" fontId="29" fillId="0" borderId="26" xfId="0" applyNumberFormat="1" applyFont="1" applyFill="1" applyBorder="1" applyAlignment="1">
      <alignment horizontal="center" vertical="top"/>
    </xf>
    <xf numFmtId="177" fontId="29" fillId="0" borderId="27" xfId="0" applyNumberFormat="1" applyFont="1" applyFill="1" applyBorder="1" applyAlignment="1">
      <alignment horizontal="center" vertical="top"/>
    </xf>
    <xf numFmtId="177" fontId="29" fillId="0" borderId="28" xfId="0" applyNumberFormat="1" applyFont="1" applyFill="1" applyBorder="1" applyAlignment="1">
      <alignment horizontal="center" vertical="top"/>
    </xf>
    <xf numFmtId="0" fontId="29" fillId="0" borderId="0" xfId="0" applyFont="1" applyFill="1" applyBorder="1" applyAlignment="1">
      <alignment horizontal="left" vertical="top" wrapText="1"/>
    </xf>
    <xf numFmtId="0" fontId="29" fillId="0" borderId="12" xfId="0" applyFont="1" applyFill="1" applyBorder="1" applyAlignment="1">
      <alignment horizontal="left" vertical="top"/>
    </xf>
    <xf numFmtId="0" fontId="29" fillId="0" borderId="13" xfId="0" applyFont="1" applyFill="1" applyBorder="1" applyAlignment="1">
      <alignment horizontal="left" vertical="top"/>
    </xf>
    <xf numFmtId="0" fontId="29" fillId="0" borderId="14" xfId="0" applyFont="1" applyFill="1" applyBorder="1" applyAlignment="1">
      <alignment horizontal="left" vertical="top"/>
    </xf>
    <xf numFmtId="0" fontId="17" fillId="0" borderId="12" xfId="0" applyFont="1" applyFill="1" applyBorder="1" applyAlignment="1">
      <alignment horizontal="left"/>
    </xf>
    <xf numFmtId="0" fontId="17" fillId="0" borderId="13" xfId="0" applyFont="1" applyFill="1" applyBorder="1" applyAlignment="1">
      <alignment horizontal="left"/>
    </xf>
    <xf numFmtId="0" fontId="17" fillId="0" borderId="14" xfId="0" applyFont="1" applyFill="1" applyBorder="1" applyAlignment="1">
      <alignment horizontal="left"/>
    </xf>
    <xf numFmtId="0" fontId="15" fillId="19" borderId="0" xfId="0" applyFont="1" applyFill="1" applyAlignment="1">
      <alignment horizontal="left" vertical="top" wrapText="1"/>
    </xf>
    <xf numFmtId="0" fontId="28" fillId="0" borderId="0" xfId="0" applyFont="1" applyFill="1" applyBorder="1" applyAlignment="1">
      <alignment horizontal="center" wrapText="1"/>
    </xf>
    <xf numFmtId="177" fontId="37" fillId="14" borderId="0" xfId="0" applyNumberFormat="1" applyFont="1" applyFill="1" applyBorder="1" applyAlignment="1">
      <alignment horizontal="center" vertical="center" wrapText="1"/>
    </xf>
    <xf numFmtId="0" fontId="42" fillId="0" borderId="11" xfId="0" applyFont="1" applyFill="1" applyBorder="1" applyAlignment="1">
      <alignment horizontal="center"/>
    </xf>
    <xf numFmtId="0" fontId="42" fillId="0" borderId="0" xfId="0" applyFont="1" applyFill="1" applyAlignment="1">
      <alignment horizontal="center"/>
    </xf>
    <xf numFmtId="0" fontId="42" fillId="0" borderId="0" xfId="0" applyFont="1" applyFill="1" applyBorder="1" applyAlignment="1">
      <alignment horizontal="center"/>
    </xf>
    <xf numFmtId="0" fontId="42" fillId="0" borderId="0" xfId="0" applyFont="1" applyBorder="1" applyAlignment="1">
      <alignment horizontal="center"/>
    </xf>
    <xf numFmtId="0" fontId="16" fillId="0" borderId="17" xfId="0" applyFont="1" applyBorder="1" applyAlignment="1">
      <alignment horizontal="center"/>
    </xf>
    <xf numFmtId="0" fontId="16" fillId="0" borderId="19" xfId="0" applyFont="1" applyBorder="1" applyAlignment="1">
      <alignment horizontal="center"/>
    </xf>
    <xf numFmtId="0" fontId="16" fillId="0" borderId="0" xfId="0" applyFont="1" applyAlignment="1">
      <alignment horizontal="center"/>
    </xf>
    <xf numFmtId="168" fontId="16" fillId="8" borderId="0" xfId="1" applyNumberFormat="1" applyFont="1" applyFill="1" applyAlignment="1">
      <alignment horizontal="center"/>
    </xf>
    <xf numFmtId="168" fontId="16" fillId="0" borderId="0" xfId="1" applyNumberFormat="1" applyFont="1" applyAlignment="1">
      <alignment horizontal="center"/>
    </xf>
    <xf numFmtId="9" fontId="27" fillId="4" borderId="12" xfId="4" applyFont="1" applyFill="1" applyBorder="1" applyAlignment="1">
      <alignment horizontal="right"/>
    </xf>
    <xf numFmtId="9" fontId="27" fillId="4" borderId="13" xfId="4" applyFont="1" applyFill="1" applyBorder="1" applyAlignment="1">
      <alignment horizontal="right"/>
    </xf>
    <xf numFmtId="166" fontId="27" fillId="0" borderId="0" xfId="0" applyNumberFormat="1" applyFont="1" applyAlignment="1">
      <alignment horizontal="center"/>
    </xf>
    <xf numFmtId="0" fontId="29" fillId="0" borderId="9" xfId="0" applyFont="1" applyBorder="1" applyAlignment="1">
      <alignment horizontal="right" indent="1"/>
    </xf>
    <xf numFmtId="0" fontId="29" fillId="0" borderId="9" xfId="0" applyFont="1" applyBorder="1" applyAlignment="1">
      <alignment horizontal="right" indent="2"/>
    </xf>
    <xf numFmtId="168" fontId="29" fillId="0" borderId="9" xfId="1" applyNumberFormat="1" applyFont="1" applyBorder="1" applyAlignment="1">
      <alignment horizontal="right" indent="2"/>
    </xf>
    <xf numFmtId="0" fontId="29" fillId="0" borderId="9" xfId="0" applyFont="1" applyBorder="1" applyAlignment="1">
      <alignment horizontal="left" indent="1"/>
    </xf>
  </cellXfs>
  <cellStyles count="7">
    <cellStyle name="Hipervínculo" xfId="6" builtinId="8"/>
    <cellStyle name="Millares" xfId="1" builtinId="3"/>
    <cellStyle name="Millares [0]" xfId="2" builtinId="6"/>
    <cellStyle name="Moneda" xfId="3" builtinId="4"/>
    <cellStyle name="Normal" xfId="0" builtinId="0"/>
    <cellStyle name="Normal 2 10" xfId="5" xr:uid="{A02711AD-715E-4B33-8820-EFA7397EF954}"/>
    <cellStyle name="Porcentaje" xfId="4" builtinId="5"/>
  </cellStyles>
  <dxfs count="0"/>
  <tableStyles count="0" defaultTableStyle="TableStyleMedium2" defaultPivotStyle="PivotStyleLight16"/>
  <colors>
    <mruColors>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'Evolución Cap (MW) 2018-2032'!$C$31</c:f>
              <c:strCache>
                <c:ptCount val="1"/>
                <c:pt idx="0">
                  <c:v>Convencional</c:v>
                </c:pt>
              </c:strCache>
            </c:strRef>
          </c:tx>
          <c:spPr>
            <a:ln w="19050" cap="rnd">
              <a:solidFill>
                <a:schemeClr val="accent1"/>
              </a:solidFill>
              <a:round/>
            </a:ln>
            <a:effectLst/>
          </c:spPr>
          <c:marker>
            <c:symbol val="none"/>
          </c:marker>
          <c:xVal>
            <c:numRef>
              <c:f>'Evolución Cap (MW) 2018-2032'!$B$32:$B$46</c:f>
              <c:numCache>
                <c:formatCode>General</c:formatCode>
                <c:ptCount val="1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numCache>
            </c:numRef>
          </c:xVal>
          <c:yVal>
            <c:numRef>
              <c:f>'Evolución Cap (MW) 2018-2032'!$C$32:$C$46</c:f>
              <c:numCache>
                <c:formatCode>#,##0</c:formatCode>
                <c:ptCount val="15"/>
                <c:pt idx="0">
                  <c:v>54492</c:v>
                </c:pt>
                <c:pt idx="1">
                  <c:v>58244</c:v>
                </c:pt>
                <c:pt idx="2">
                  <c:v>56066</c:v>
                </c:pt>
                <c:pt idx="3">
                  <c:v>56231</c:v>
                </c:pt>
                <c:pt idx="4">
                  <c:v>57471</c:v>
                </c:pt>
                <c:pt idx="5">
                  <c:v>58842</c:v>
                </c:pt>
                <c:pt idx="6">
                  <c:v>59928</c:v>
                </c:pt>
                <c:pt idx="7">
                  <c:v>61254</c:v>
                </c:pt>
                <c:pt idx="8">
                  <c:v>63423</c:v>
                </c:pt>
                <c:pt idx="9">
                  <c:v>64448</c:v>
                </c:pt>
                <c:pt idx="10">
                  <c:v>66182</c:v>
                </c:pt>
                <c:pt idx="11">
                  <c:v>67037</c:v>
                </c:pt>
                <c:pt idx="12">
                  <c:v>67849</c:v>
                </c:pt>
                <c:pt idx="13">
                  <c:v>69649</c:v>
                </c:pt>
                <c:pt idx="14">
                  <c:v>71804</c:v>
                </c:pt>
              </c:numCache>
            </c:numRef>
          </c:yVal>
          <c:smooth val="1"/>
          <c:extLst>
            <c:ext xmlns:c16="http://schemas.microsoft.com/office/drawing/2014/chart" uri="{C3380CC4-5D6E-409C-BE32-E72D297353CC}">
              <c16:uniqueId val="{00000000-5BF2-4AD9-AC21-93ABF1C214A2}"/>
            </c:ext>
          </c:extLst>
        </c:ser>
        <c:ser>
          <c:idx val="1"/>
          <c:order val="1"/>
          <c:tx>
            <c:strRef>
              <c:f>'Evolución Cap (MW) 2018-2032'!$J$31</c:f>
              <c:strCache>
                <c:ptCount val="1"/>
                <c:pt idx="0">
                  <c:v>Limpia</c:v>
                </c:pt>
              </c:strCache>
            </c:strRef>
          </c:tx>
          <c:spPr>
            <a:ln w="19050" cap="rnd">
              <a:solidFill>
                <a:schemeClr val="accent2"/>
              </a:solidFill>
              <a:round/>
            </a:ln>
            <a:effectLst/>
          </c:spPr>
          <c:marker>
            <c:symbol val="none"/>
          </c:marker>
          <c:xVal>
            <c:numRef>
              <c:f>'Evolución Cap (MW) 2018-2032'!$B$32:$B$46</c:f>
              <c:numCache>
                <c:formatCode>General</c:formatCode>
                <c:ptCount val="1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numCache>
            </c:numRef>
          </c:xVal>
          <c:yVal>
            <c:numRef>
              <c:f>'Evolución Cap (MW) 2018-2032'!$J$32:$J$46</c:f>
              <c:numCache>
                <c:formatCode>#,##0</c:formatCode>
                <c:ptCount val="15"/>
                <c:pt idx="0">
                  <c:v>25007</c:v>
                </c:pt>
                <c:pt idx="1">
                  <c:v>29193</c:v>
                </c:pt>
                <c:pt idx="2">
                  <c:v>31903</c:v>
                </c:pt>
                <c:pt idx="3">
                  <c:v>34587</c:v>
                </c:pt>
                <c:pt idx="4">
                  <c:v>37397</c:v>
                </c:pt>
                <c:pt idx="5">
                  <c:v>39253</c:v>
                </c:pt>
                <c:pt idx="6">
                  <c:v>42282</c:v>
                </c:pt>
                <c:pt idx="7">
                  <c:v>43823</c:v>
                </c:pt>
                <c:pt idx="8">
                  <c:v>45089</c:v>
                </c:pt>
                <c:pt idx="9">
                  <c:v>46961</c:v>
                </c:pt>
                <c:pt idx="10">
                  <c:v>48303</c:v>
                </c:pt>
                <c:pt idx="11">
                  <c:v>51147</c:v>
                </c:pt>
                <c:pt idx="12">
                  <c:v>54106</c:v>
                </c:pt>
                <c:pt idx="13">
                  <c:v>56682</c:v>
                </c:pt>
                <c:pt idx="14">
                  <c:v>58487</c:v>
                </c:pt>
              </c:numCache>
            </c:numRef>
          </c:yVal>
          <c:smooth val="1"/>
          <c:extLst>
            <c:ext xmlns:c16="http://schemas.microsoft.com/office/drawing/2014/chart" uri="{C3380CC4-5D6E-409C-BE32-E72D297353CC}">
              <c16:uniqueId val="{00000001-5BF2-4AD9-AC21-93ABF1C214A2}"/>
            </c:ext>
          </c:extLst>
        </c:ser>
        <c:dLbls>
          <c:showLegendKey val="0"/>
          <c:showVal val="0"/>
          <c:showCatName val="0"/>
          <c:showSerName val="0"/>
          <c:showPercent val="0"/>
          <c:showBubbleSize val="0"/>
        </c:dLbls>
        <c:axId val="798271968"/>
        <c:axId val="798272296"/>
      </c:scatterChart>
      <c:scatterChart>
        <c:scatterStyle val="smoothMarker"/>
        <c:varyColors val="0"/>
        <c:ser>
          <c:idx val="2"/>
          <c:order val="2"/>
          <c:tx>
            <c:strRef>
              <c:f>'Evolución Cap (MW) 2018-2032'!$W$31</c:f>
              <c:strCache>
                <c:ptCount val="1"/>
                <c:pt idx="0">
                  <c:v>% Limpia</c:v>
                </c:pt>
              </c:strCache>
            </c:strRef>
          </c:tx>
          <c:spPr>
            <a:ln w="19050" cap="rnd">
              <a:solidFill>
                <a:srgbClr val="00B050"/>
              </a:solidFill>
              <a:round/>
            </a:ln>
            <a:effectLst/>
          </c:spPr>
          <c:marker>
            <c:symbol val="none"/>
          </c:marker>
          <c:xVal>
            <c:numRef>
              <c:f>'Evolución Cap (MW) 2018-2032'!$B$32:$B$46</c:f>
              <c:numCache>
                <c:formatCode>General</c:formatCode>
                <c:ptCount val="1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numCache>
            </c:numRef>
          </c:xVal>
          <c:yVal>
            <c:numRef>
              <c:f>'Evolución Cap (MW) 2018-2032'!$W$32:$W$46</c:f>
              <c:numCache>
                <c:formatCode>0.0</c:formatCode>
                <c:ptCount val="15"/>
                <c:pt idx="0">
                  <c:v>31.455741581655115</c:v>
                </c:pt>
                <c:pt idx="1">
                  <c:v>33.387467548063178</c:v>
                </c:pt>
                <c:pt idx="2">
                  <c:v>36.266184678693634</c:v>
                </c:pt>
                <c:pt idx="3">
                  <c:v>38.083860027747804</c:v>
                </c:pt>
                <c:pt idx="4">
                  <c:v>39.420036260909896</c:v>
                </c:pt>
                <c:pt idx="5">
                  <c:v>40.015291299250727</c:v>
                </c:pt>
                <c:pt idx="6">
                  <c:v>41.367772233636629</c:v>
                </c:pt>
                <c:pt idx="7">
                  <c:v>41.705606364856251</c:v>
                </c:pt>
                <c:pt idx="8">
                  <c:v>41.552086405190209</c:v>
                </c:pt>
                <c:pt idx="9">
                  <c:v>42.151890780816629</c:v>
                </c:pt>
                <c:pt idx="10">
                  <c:v>42.191553478621657</c:v>
                </c:pt>
                <c:pt idx="11">
                  <c:v>43.277431801259056</c:v>
                </c:pt>
                <c:pt idx="12">
                  <c:v>44.365544668115291</c:v>
                </c:pt>
                <c:pt idx="13">
                  <c:v>44.867847163404072</c:v>
                </c:pt>
                <c:pt idx="14">
                  <c:v>44.889516543736711</c:v>
                </c:pt>
              </c:numCache>
            </c:numRef>
          </c:yVal>
          <c:smooth val="1"/>
          <c:extLst>
            <c:ext xmlns:c16="http://schemas.microsoft.com/office/drawing/2014/chart" uri="{C3380CC4-5D6E-409C-BE32-E72D297353CC}">
              <c16:uniqueId val="{00000002-5BF2-4AD9-AC21-93ABF1C214A2}"/>
            </c:ext>
          </c:extLst>
        </c:ser>
        <c:dLbls>
          <c:showLegendKey val="0"/>
          <c:showVal val="0"/>
          <c:showCatName val="0"/>
          <c:showSerName val="0"/>
          <c:showPercent val="0"/>
          <c:showBubbleSize val="0"/>
        </c:dLbls>
        <c:axId val="835728248"/>
        <c:axId val="835730872"/>
      </c:scatterChart>
      <c:valAx>
        <c:axId val="7982719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98272296"/>
        <c:crosses val="autoZero"/>
        <c:crossBetween val="midCat"/>
      </c:valAx>
      <c:valAx>
        <c:axId val="798272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98271968"/>
        <c:crosses val="autoZero"/>
        <c:crossBetween val="midCat"/>
      </c:valAx>
      <c:valAx>
        <c:axId val="835730872"/>
        <c:scaling>
          <c:orientation val="minMax"/>
        </c:scaling>
        <c:delete val="0"/>
        <c:axPos val="r"/>
        <c:numFmt formatCod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5728248"/>
        <c:crosses val="max"/>
        <c:crossBetween val="midCat"/>
      </c:valAx>
      <c:valAx>
        <c:axId val="835728248"/>
        <c:scaling>
          <c:orientation val="minMax"/>
        </c:scaling>
        <c:delete val="1"/>
        <c:axPos val="b"/>
        <c:numFmt formatCode="General" sourceLinked="1"/>
        <c:majorTickMark val="out"/>
        <c:minorTickMark val="none"/>
        <c:tickLblPos val="nextTo"/>
        <c:crossAx val="83573087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0</xdr:row>
          <xdr:rowOff>0</xdr:rowOff>
        </xdr:from>
        <xdr:to>
          <xdr:col>1</xdr:col>
          <xdr:colOff>1362075</xdr:colOff>
          <xdr:row>0</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MX" sz="1000" b="0" i="0" u="none" strike="noStrike" baseline="0">
                  <a:solidFill>
                    <a:srgbClr val="000000"/>
                  </a:solidFill>
                  <a:latin typeface="Arial"/>
                  <a:cs typeface="Arial"/>
                </a:rPr>
                <a:t>Crear tabla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472440</xdr:colOff>
      <xdr:row>41</xdr:row>
      <xdr:rowOff>91440</xdr:rowOff>
    </xdr:from>
    <xdr:to>
      <xdr:col>10</xdr:col>
      <xdr:colOff>99060</xdr:colOff>
      <xdr:row>57</xdr:row>
      <xdr:rowOff>152400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xdr:colOff>
      <xdr:row>30</xdr:row>
      <xdr:rowOff>0</xdr:rowOff>
    </xdr:from>
    <xdr:to>
      <xdr:col>9</xdr:col>
      <xdr:colOff>1017525</xdr:colOff>
      <xdr:row>45</xdr:row>
      <xdr:rowOff>152400</xdr:rowOff>
    </xdr:to>
    <xdr:sp macro="" textlink="">
      <xdr:nvSpPr>
        <xdr:cNvPr id="3" name="Rectangle 2">
          <a:extLst>
            <a:ext uri="{FF2B5EF4-FFF2-40B4-BE49-F238E27FC236}">
              <a16:creationId xmlns:a16="http://schemas.microsoft.com/office/drawing/2014/main" id="{00000000-0008-0000-0A00-000003000000}"/>
            </a:ext>
          </a:extLst>
        </xdr:cNvPr>
        <xdr:cNvSpPr/>
      </xdr:nvSpPr>
      <xdr:spPr>
        <a:xfrm>
          <a:off x="7429500" y="4695825"/>
          <a:ext cx="10080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9525</xdr:colOff>
      <xdr:row>30</xdr:row>
      <xdr:rowOff>0</xdr:rowOff>
    </xdr:from>
    <xdr:to>
      <xdr:col>2</xdr:col>
      <xdr:colOff>1017525</xdr:colOff>
      <xdr:row>45</xdr:row>
      <xdr:rowOff>152400</xdr:rowOff>
    </xdr:to>
    <xdr:sp macro="" textlink="">
      <xdr:nvSpPr>
        <xdr:cNvPr id="4" name="Rectangle 3">
          <a:extLst>
            <a:ext uri="{FF2B5EF4-FFF2-40B4-BE49-F238E27FC236}">
              <a16:creationId xmlns:a16="http://schemas.microsoft.com/office/drawing/2014/main" id="{00000000-0008-0000-0A00-000004000000}"/>
            </a:ext>
          </a:extLst>
        </xdr:cNvPr>
        <xdr:cNvSpPr/>
      </xdr:nvSpPr>
      <xdr:spPr>
        <a:xfrm>
          <a:off x="2352675" y="4695825"/>
          <a:ext cx="10080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9525</xdr:colOff>
      <xdr:row>30</xdr:row>
      <xdr:rowOff>0</xdr:rowOff>
    </xdr:from>
    <xdr:to>
      <xdr:col>10</xdr:col>
      <xdr:colOff>1018425</xdr:colOff>
      <xdr:row>45</xdr:row>
      <xdr:rowOff>152400</xdr:rowOff>
    </xdr:to>
    <xdr:sp macro="" textlink="">
      <xdr:nvSpPr>
        <xdr:cNvPr id="5" name="Rectangle 4">
          <a:extLst>
            <a:ext uri="{FF2B5EF4-FFF2-40B4-BE49-F238E27FC236}">
              <a16:creationId xmlns:a16="http://schemas.microsoft.com/office/drawing/2014/main" id="{00000000-0008-0000-0A00-000005000000}"/>
            </a:ext>
          </a:extLst>
        </xdr:cNvPr>
        <xdr:cNvSpPr/>
      </xdr:nvSpPr>
      <xdr:spPr>
        <a:xfrm>
          <a:off x="8448675" y="4695825"/>
          <a:ext cx="10089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30</xdr:row>
      <xdr:rowOff>0</xdr:rowOff>
    </xdr:from>
    <xdr:to>
      <xdr:col>16</xdr:col>
      <xdr:colOff>1017525</xdr:colOff>
      <xdr:row>45</xdr:row>
      <xdr:rowOff>152400</xdr:rowOff>
    </xdr:to>
    <xdr:sp macro="" textlink="">
      <xdr:nvSpPr>
        <xdr:cNvPr id="6" name="Rectangle 5">
          <a:extLst>
            <a:ext uri="{FF2B5EF4-FFF2-40B4-BE49-F238E27FC236}">
              <a16:creationId xmlns:a16="http://schemas.microsoft.com/office/drawing/2014/main" id="{00000000-0008-0000-0A00-000006000000}"/>
            </a:ext>
          </a:extLst>
        </xdr:cNvPr>
        <xdr:cNvSpPr/>
      </xdr:nvSpPr>
      <xdr:spPr>
        <a:xfrm>
          <a:off x="12849225" y="4695825"/>
          <a:ext cx="10080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30</xdr:row>
      <xdr:rowOff>0</xdr:rowOff>
    </xdr:from>
    <xdr:to>
      <xdr:col>20</xdr:col>
      <xdr:colOff>1008000</xdr:colOff>
      <xdr:row>45</xdr:row>
      <xdr:rowOff>152400</xdr:rowOff>
    </xdr:to>
    <xdr:sp macro="" textlink="">
      <xdr:nvSpPr>
        <xdr:cNvPr id="7" name="Rectangle 6">
          <a:extLst>
            <a:ext uri="{FF2B5EF4-FFF2-40B4-BE49-F238E27FC236}">
              <a16:creationId xmlns:a16="http://schemas.microsoft.com/office/drawing/2014/main" id="{00000000-0008-0000-0A00-000007000000}"/>
            </a:ext>
          </a:extLst>
        </xdr:cNvPr>
        <xdr:cNvSpPr/>
      </xdr:nvSpPr>
      <xdr:spPr>
        <a:xfrm>
          <a:off x="15887700" y="4695825"/>
          <a:ext cx="10080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519875</xdr:colOff>
      <xdr:row>45</xdr:row>
      <xdr:rowOff>146051</xdr:rowOff>
    </xdr:from>
    <xdr:to>
      <xdr:col>10</xdr:col>
      <xdr:colOff>520325</xdr:colOff>
      <xdr:row>45</xdr:row>
      <xdr:rowOff>158751</xdr:rowOff>
    </xdr:to>
    <xdr:cxnSp macro="">
      <xdr:nvCxnSpPr>
        <xdr:cNvPr id="10" name="Connector: Elbow 9">
          <a:extLst>
            <a:ext uri="{FF2B5EF4-FFF2-40B4-BE49-F238E27FC236}">
              <a16:creationId xmlns:a16="http://schemas.microsoft.com/office/drawing/2014/main" id="{00000000-0008-0000-0A00-00000A000000}"/>
            </a:ext>
          </a:extLst>
        </xdr:cNvPr>
        <xdr:cNvCxnSpPr>
          <a:stCxn id="5" idx="2"/>
          <a:endCxn id="3" idx="2"/>
        </xdr:cNvCxnSpPr>
      </xdr:nvCxnSpPr>
      <xdr:spPr>
        <a:xfrm rot="5400000">
          <a:off x="8443313" y="6767288"/>
          <a:ext cx="12700" cy="1019625"/>
        </a:xfrm>
        <a:prstGeom prst="bentConnector3">
          <a:avLst>
            <a:gd name="adj1" fmla="val 180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519875</xdr:colOff>
      <xdr:row>45</xdr:row>
      <xdr:rowOff>146051</xdr:rowOff>
    </xdr:from>
    <xdr:to>
      <xdr:col>16</xdr:col>
      <xdr:colOff>519875</xdr:colOff>
      <xdr:row>45</xdr:row>
      <xdr:rowOff>158751</xdr:rowOff>
    </xdr:to>
    <xdr:cxnSp macro="">
      <xdr:nvCxnSpPr>
        <xdr:cNvPr id="12" name="Connector: Elbow 11">
          <a:extLst>
            <a:ext uri="{FF2B5EF4-FFF2-40B4-BE49-F238E27FC236}">
              <a16:creationId xmlns:a16="http://schemas.microsoft.com/office/drawing/2014/main" id="{00000000-0008-0000-0A00-00000C000000}"/>
            </a:ext>
          </a:extLst>
        </xdr:cNvPr>
        <xdr:cNvCxnSpPr>
          <a:stCxn id="6" idx="2"/>
          <a:endCxn id="3" idx="2"/>
        </xdr:cNvCxnSpPr>
      </xdr:nvCxnSpPr>
      <xdr:spPr>
        <a:xfrm rot="5400000">
          <a:off x="10643363" y="4567238"/>
          <a:ext cx="12700" cy="5419725"/>
        </a:xfrm>
        <a:prstGeom prst="bentConnector3">
          <a:avLst>
            <a:gd name="adj1" fmla="val 180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519874</xdr:colOff>
      <xdr:row>29</xdr:row>
      <xdr:rowOff>155576</xdr:rowOff>
    </xdr:from>
    <xdr:to>
      <xdr:col>20</xdr:col>
      <xdr:colOff>510349</xdr:colOff>
      <xdr:row>30</xdr:row>
      <xdr:rowOff>6351</xdr:rowOff>
    </xdr:to>
    <xdr:cxnSp macro="">
      <xdr:nvCxnSpPr>
        <xdr:cNvPr id="14" name="Connector: Elbow 13">
          <a:extLst>
            <a:ext uri="{FF2B5EF4-FFF2-40B4-BE49-F238E27FC236}">
              <a16:creationId xmlns:a16="http://schemas.microsoft.com/office/drawing/2014/main" id="{00000000-0008-0000-0A00-00000E000000}"/>
            </a:ext>
          </a:extLst>
        </xdr:cNvPr>
        <xdr:cNvCxnSpPr>
          <a:stCxn id="4" idx="0"/>
          <a:endCxn id="7" idx="0"/>
        </xdr:cNvCxnSpPr>
      </xdr:nvCxnSpPr>
      <xdr:spPr>
        <a:xfrm rot="5400000" flipH="1" flipV="1">
          <a:off x="9624187" y="-2071687"/>
          <a:ext cx="12700" cy="13535025"/>
        </a:xfrm>
        <a:prstGeom prst="bentConnector3">
          <a:avLst>
            <a:gd name="adj1" fmla="val 180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519875</xdr:colOff>
      <xdr:row>29</xdr:row>
      <xdr:rowOff>155575</xdr:rowOff>
    </xdr:from>
    <xdr:to>
      <xdr:col>20</xdr:col>
      <xdr:colOff>510350</xdr:colOff>
      <xdr:row>30</xdr:row>
      <xdr:rowOff>6350</xdr:rowOff>
    </xdr:to>
    <xdr:cxnSp macro="">
      <xdr:nvCxnSpPr>
        <xdr:cNvPr id="16" name="Connector: Elbow 15">
          <a:extLst>
            <a:ext uri="{FF2B5EF4-FFF2-40B4-BE49-F238E27FC236}">
              <a16:creationId xmlns:a16="http://schemas.microsoft.com/office/drawing/2014/main" id="{00000000-0008-0000-0A00-000010000000}"/>
            </a:ext>
          </a:extLst>
        </xdr:cNvPr>
        <xdr:cNvCxnSpPr>
          <a:stCxn id="3" idx="0"/>
          <a:endCxn id="7" idx="0"/>
        </xdr:cNvCxnSpPr>
      </xdr:nvCxnSpPr>
      <xdr:spPr>
        <a:xfrm rot="5400000" flipH="1" flipV="1">
          <a:off x="12162600" y="466725"/>
          <a:ext cx="12700" cy="8458200"/>
        </a:xfrm>
        <a:prstGeom prst="bentConnector3">
          <a:avLst>
            <a:gd name="adj1" fmla="val 180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9525</xdr:colOff>
      <xdr:row>30</xdr:row>
      <xdr:rowOff>0</xdr:rowOff>
    </xdr:from>
    <xdr:to>
      <xdr:col>9</xdr:col>
      <xdr:colOff>1017525</xdr:colOff>
      <xdr:row>45</xdr:row>
      <xdr:rowOff>152400</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29500" y="4695825"/>
          <a:ext cx="10080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9525</xdr:colOff>
      <xdr:row>30</xdr:row>
      <xdr:rowOff>0</xdr:rowOff>
    </xdr:from>
    <xdr:to>
      <xdr:col>2</xdr:col>
      <xdr:colOff>1017525</xdr:colOff>
      <xdr:row>45</xdr:row>
      <xdr:rowOff>152400</xdr:rowOff>
    </xdr:to>
    <xdr:sp macro="" textlink="">
      <xdr:nvSpPr>
        <xdr:cNvPr id="3" name="Rectangle 2">
          <a:extLst>
            <a:ext uri="{FF2B5EF4-FFF2-40B4-BE49-F238E27FC236}">
              <a16:creationId xmlns:a16="http://schemas.microsoft.com/office/drawing/2014/main" id="{00000000-0008-0000-0B00-000003000000}"/>
            </a:ext>
          </a:extLst>
        </xdr:cNvPr>
        <xdr:cNvSpPr/>
      </xdr:nvSpPr>
      <xdr:spPr>
        <a:xfrm>
          <a:off x="2352675" y="4695825"/>
          <a:ext cx="10080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9525</xdr:colOff>
      <xdr:row>30</xdr:row>
      <xdr:rowOff>0</xdr:rowOff>
    </xdr:from>
    <xdr:to>
      <xdr:col>10</xdr:col>
      <xdr:colOff>1018425</xdr:colOff>
      <xdr:row>45</xdr:row>
      <xdr:rowOff>152400</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8448675" y="4695825"/>
          <a:ext cx="10089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30</xdr:row>
      <xdr:rowOff>0</xdr:rowOff>
    </xdr:from>
    <xdr:to>
      <xdr:col>16</xdr:col>
      <xdr:colOff>1017525</xdr:colOff>
      <xdr:row>45</xdr:row>
      <xdr:rowOff>152400</xdr:rowOff>
    </xdr:to>
    <xdr:sp macro="" textlink="">
      <xdr:nvSpPr>
        <xdr:cNvPr id="5" name="Rectangle 4">
          <a:extLst>
            <a:ext uri="{FF2B5EF4-FFF2-40B4-BE49-F238E27FC236}">
              <a16:creationId xmlns:a16="http://schemas.microsoft.com/office/drawing/2014/main" id="{00000000-0008-0000-0B00-000005000000}"/>
            </a:ext>
          </a:extLst>
        </xdr:cNvPr>
        <xdr:cNvSpPr/>
      </xdr:nvSpPr>
      <xdr:spPr>
        <a:xfrm>
          <a:off x="12849225" y="4695825"/>
          <a:ext cx="10080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30</xdr:row>
      <xdr:rowOff>0</xdr:rowOff>
    </xdr:from>
    <xdr:to>
      <xdr:col>20</xdr:col>
      <xdr:colOff>1008000</xdr:colOff>
      <xdr:row>45</xdr:row>
      <xdr:rowOff>152400</xdr:rowOff>
    </xdr:to>
    <xdr:sp macro="" textlink="">
      <xdr:nvSpPr>
        <xdr:cNvPr id="6" name="Rectangle 5">
          <a:extLst>
            <a:ext uri="{FF2B5EF4-FFF2-40B4-BE49-F238E27FC236}">
              <a16:creationId xmlns:a16="http://schemas.microsoft.com/office/drawing/2014/main" id="{00000000-0008-0000-0B00-000006000000}"/>
            </a:ext>
          </a:extLst>
        </xdr:cNvPr>
        <xdr:cNvSpPr/>
      </xdr:nvSpPr>
      <xdr:spPr>
        <a:xfrm>
          <a:off x="15887700" y="4695825"/>
          <a:ext cx="1008000" cy="25812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519875</xdr:colOff>
      <xdr:row>45</xdr:row>
      <xdr:rowOff>146051</xdr:rowOff>
    </xdr:from>
    <xdr:to>
      <xdr:col>10</xdr:col>
      <xdr:colOff>520325</xdr:colOff>
      <xdr:row>45</xdr:row>
      <xdr:rowOff>158751</xdr:rowOff>
    </xdr:to>
    <xdr:cxnSp macro="">
      <xdr:nvCxnSpPr>
        <xdr:cNvPr id="7" name="Connector: Elbow 6">
          <a:extLst>
            <a:ext uri="{FF2B5EF4-FFF2-40B4-BE49-F238E27FC236}">
              <a16:creationId xmlns:a16="http://schemas.microsoft.com/office/drawing/2014/main" id="{00000000-0008-0000-0B00-000007000000}"/>
            </a:ext>
          </a:extLst>
        </xdr:cNvPr>
        <xdr:cNvCxnSpPr>
          <a:stCxn id="4" idx="2"/>
          <a:endCxn id="2" idx="2"/>
        </xdr:cNvCxnSpPr>
      </xdr:nvCxnSpPr>
      <xdr:spPr>
        <a:xfrm rot="5400000">
          <a:off x="8443313" y="6767288"/>
          <a:ext cx="12700" cy="1019625"/>
        </a:xfrm>
        <a:prstGeom prst="bentConnector3">
          <a:avLst>
            <a:gd name="adj1" fmla="val 180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519875</xdr:colOff>
      <xdr:row>45</xdr:row>
      <xdr:rowOff>146051</xdr:rowOff>
    </xdr:from>
    <xdr:to>
      <xdr:col>16</xdr:col>
      <xdr:colOff>519875</xdr:colOff>
      <xdr:row>45</xdr:row>
      <xdr:rowOff>158751</xdr:rowOff>
    </xdr:to>
    <xdr:cxnSp macro="">
      <xdr:nvCxnSpPr>
        <xdr:cNvPr id="8" name="Connector: Elbow 7">
          <a:extLst>
            <a:ext uri="{FF2B5EF4-FFF2-40B4-BE49-F238E27FC236}">
              <a16:creationId xmlns:a16="http://schemas.microsoft.com/office/drawing/2014/main" id="{00000000-0008-0000-0B00-000008000000}"/>
            </a:ext>
          </a:extLst>
        </xdr:cNvPr>
        <xdr:cNvCxnSpPr>
          <a:stCxn id="5" idx="2"/>
          <a:endCxn id="2" idx="2"/>
        </xdr:cNvCxnSpPr>
      </xdr:nvCxnSpPr>
      <xdr:spPr>
        <a:xfrm rot="5400000">
          <a:off x="10643363" y="4567238"/>
          <a:ext cx="12700" cy="5419725"/>
        </a:xfrm>
        <a:prstGeom prst="bentConnector3">
          <a:avLst>
            <a:gd name="adj1" fmla="val 180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519874</xdr:colOff>
      <xdr:row>29</xdr:row>
      <xdr:rowOff>155576</xdr:rowOff>
    </xdr:from>
    <xdr:to>
      <xdr:col>20</xdr:col>
      <xdr:colOff>510349</xdr:colOff>
      <xdr:row>30</xdr:row>
      <xdr:rowOff>6351</xdr:rowOff>
    </xdr:to>
    <xdr:cxnSp macro="">
      <xdr:nvCxnSpPr>
        <xdr:cNvPr id="9" name="Connector: Elbow 8">
          <a:extLst>
            <a:ext uri="{FF2B5EF4-FFF2-40B4-BE49-F238E27FC236}">
              <a16:creationId xmlns:a16="http://schemas.microsoft.com/office/drawing/2014/main" id="{00000000-0008-0000-0B00-000009000000}"/>
            </a:ext>
          </a:extLst>
        </xdr:cNvPr>
        <xdr:cNvCxnSpPr>
          <a:stCxn id="3" idx="0"/>
          <a:endCxn id="6" idx="0"/>
        </xdr:cNvCxnSpPr>
      </xdr:nvCxnSpPr>
      <xdr:spPr>
        <a:xfrm rot="5400000" flipH="1" flipV="1">
          <a:off x="9624187" y="-2071687"/>
          <a:ext cx="12700" cy="13535025"/>
        </a:xfrm>
        <a:prstGeom prst="bentConnector3">
          <a:avLst>
            <a:gd name="adj1" fmla="val 180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519875</xdr:colOff>
      <xdr:row>29</xdr:row>
      <xdr:rowOff>155575</xdr:rowOff>
    </xdr:from>
    <xdr:to>
      <xdr:col>20</xdr:col>
      <xdr:colOff>510350</xdr:colOff>
      <xdr:row>30</xdr:row>
      <xdr:rowOff>6350</xdr:rowOff>
    </xdr:to>
    <xdr:cxnSp macro="">
      <xdr:nvCxnSpPr>
        <xdr:cNvPr id="10" name="Connector: Elbow 9">
          <a:extLst>
            <a:ext uri="{FF2B5EF4-FFF2-40B4-BE49-F238E27FC236}">
              <a16:creationId xmlns:a16="http://schemas.microsoft.com/office/drawing/2014/main" id="{00000000-0008-0000-0B00-00000A000000}"/>
            </a:ext>
          </a:extLst>
        </xdr:cNvPr>
        <xdr:cNvCxnSpPr>
          <a:stCxn id="2" idx="0"/>
          <a:endCxn id="6" idx="0"/>
        </xdr:cNvCxnSpPr>
      </xdr:nvCxnSpPr>
      <xdr:spPr>
        <a:xfrm rot="5400000" flipH="1" flipV="1">
          <a:off x="12162600" y="466725"/>
          <a:ext cx="12700" cy="8458200"/>
        </a:xfrm>
        <a:prstGeom prst="bentConnector3">
          <a:avLst>
            <a:gd name="adj1" fmla="val 180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cfe.mx/inversionistas/Documents/informe_anual/Informe%20Anual%202018.pdf"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P1361"/>
  <sheetViews>
    <sheetView zoomScale="70" zoomScaleNormal="70" zoomScalePageLayoutView="55" workbookViewId="0">
      <selection activeCell="B1" sqref="B1"/>
    </sheetView>
  </sheetViews>
  <sheetFormatPr baseColWidth="10" defaultColWidth="11.5703125" defaultRowHeight="18.75" customHeight="1"/>
  <cols>
    <col min="1" max="1" width="8" customWidth="1"/>
    <col min="2" max="2" width="38.42578125" customWidth="1"/>
    <col min="3" max="3" width="42.85546875" customWidth="1"/>
    <col min="4" max="4" width="10.28515625" bestFit="1" customWidth="1"/>
    <col min="5" max="5" width="17.28515625" bestFit="1" customWidth="1"/>
    <col min="6" max="6" width="13.85546875" bestFit="1" customWidth="1"/>
    <col min="7" max="7" width="13.28515625" customWidth="1"/>
    <col min="8" max="8" width="11" bestFit="1" customWidth="1"/>
    <col min="9" max="9" width="17.5703125" bestFit="1" customWidth="1"/>
    <col min="10" max="10" width="15.140625" customWidth="1"/>
    <col min="11" max="11" width="22.28515625" customWidth="1"/>
    <col min="12" max="12" width="19.42578125" bestFit="1" customWidth="1"/>
    <col min="13" max="13" width="19.85546875" customWidth="1"/>
    <col min="14" max="14" width="16.85546875" bestFit="1" customWidth="1"/>
    <col min="15" max="15" width="18" bestFit="1" customWidth="1"/>
  </cols>
  <sheetData>
    <row r="1" spans="1:16" ht="18.75" customHeight="1">
      <c r="A1" t="s">
        <v>3867</v>
      </c>
      <c r="B1" t="s">
        <v>3975</v>
      </c>
    </row>
    <row r="2" spans="1:16" ht="18.75" customHeight="1" thickBot="1">
      <c r="A2" s="1" t="s">
        <v>0</v>
      </c>
      <c r="B2" s="1"/>
      <c r="C2" s="1"/>
      <c r="D2" s="1"/>
      <c r="E2" s="1"/>
      <c r="F2" s="1"/>
      <c r="G2" s="1"/>
      <c r="H2" s="1"/>
      <c r="I2" s="1"/>
      <c r="J2" s="1"/>
      <c r="K2" s="1"/>
      <c r="L2" s="1"/>
      <c r="M2" s="1"/>
      <c r="N2" s="1"/>
      <c r="O2" s="1"/>
    </row>
    <row r="3" spans="1:16" ht="35.25" thickTop="1" thickBot="1">
      <c r="A3" s="2" t="s">
        <v>1</v>
      </c>
      <c r="B3" s="3" t="s">
        <v>2</v>
      </c>
      <c r="C3" s="3" t="s">
        <v>3</v>
      </c>
      <c r="D3" s="3" t="s">
        <v>4</v>
      </c>
      <c r="E3" s="4" t="s">
        <v>5</v>
      </c>
      <c r="F3" s="5" t="s">
        <v>6</v>
      </c>
      <c r="G3" s="5" t="s">
        <v>7</v>
      </c>
      <c r="H3" s="5" t="s">
        <v>8</v>
      </c>
      <c r="I3" s="6" t="s">
        <v>9</v>
      </c>
      <c r="J3" s="2" t="s">
        <v>10</v>
      </c>
      <c r="K3" s="3" t="s">
        <v>11</v>
      </c>
      <c r="L3" s="3" t="s">
        <v>12</v>
      </c>
      <c r="M3" s="5" t="s">
        <v>13</v>
      </c>
      <c r="N3" s="2" t="s">
        <v>14</v>
      </c>
      <c r="O3" s="7" t="s">
        <v>15</v>
      </c>
      <c r="P3" s="7" t="s">
        <v>3782</v>
      </c>
    </row>
    <row r="4" spans="1:16" ht="22.5" hidden="1" customHeight="1" thickTop="1">
      <c r="A4" s="8">
        <v>1</v>
      </c>
      <c r="B4" s="9" t="s">
        <v>16</v>
      </c>
      <c r="C4" s="9"/>
      <c r="D4" s="10" t="s">
        <v>17</v>
      </c>
      <c r="E4" s="11">
        <v>34535</v>
      </c>
      <c r="F4" s="12" t="s">
        <v>18</v>
      </c>
      <c r="G4" s="92">
        <v>18</v>
      </c>
      <c r="H4" s="13">
        <v>88.35</v>
      </c>
      <c r="I4" s="14">
        <v>18000</v>
      </c>
      <c r="J4" s="15">
        <v>34622</v>
      </c>
      <c r="K4" s="8" t="s">
        <v>19</v>
      </c>
      <c r="L4" s="10" t="s">
        <v>20</v>
      </c>
      <c r="M4" s="12" t="s">
        <v>21</v>
      </c>
      <c r="N4" s="16" t="s">
        <v>22</v>
      </c>
      <c r="O4" s="17" t="s">
        <v>23</v>
      </c>
      <c r="P4" s="97">
        <f>I4/1000/G4</f>
        <v>1</v>
      </c>
    </row>
    <row r="5" spans="1:16" ht="22.5" hidden="1" customHeight="1">
      <c r="A5" s="8">
        <v>2</v>
      </c>
      <c r="B5" s="9" t="s">
        <v>24</v>
      </c>
      <c r="C5" s="9"/>
      <c r="D5" s="10" t="s">
        <v>17</v>
      </c>
      <c r="E5" s="11">
        <v>34535</v>
      </c>
      <c r="F5" s="12" t="s">
        <v>25</v>
      </c>
      <c r="G5" s="92">
        <v>6</v>
      </c>
      <c r="H5" s="13">
        <v>42.4</v>
      </c>
      <c r="I5" s="14">
        <v>5400</v>
      </c>
      <c r="J5" s="15">
        <v>34668</v>
      </c>
      <c r="K5" s="8" t="s">
        <v>19</v>
      </c>
      <c r="L5" s="10" t="s">
        <v>26</v>
      </c>
      <c r="M5" s="12" t="s">
        <v>27</v>
      </c>
      <c r="N5" s="16" t="s">
        <v>22</v>
      </c>
      <c r="O5" s="8" t="s">
        <v>28</v>
      </c>
      <c r="P5" s="97">
        <f t="shared" ref="P5:P68" si="0">I5/1000/G5</f>
        <v>0.9</v>
      </c>
    </row>
    <row r="6" spans="1:16" ht="22.5" hidden="1" customHeight="1">
      <c r="A6" s="8">
        <v>3</v>
      </c>
      <c r="B6" s="18" t="s">
        <v>29</v>
      </c>
      <c r="C6" s="18" t="s">
        <v>30</v>
      </c>
      <c r="D6" s="10" t="s">
        <v>31</v>
      </c>
      <c r="E6" s="11">
        <v>34583</v>
      </c>
      <c r="F6" s="12" t="s">
        <v>32</v>
      </c>
      <c r="G6" s="92">
        <v>7.12</v>
      </c>
      <c r="H6" s="13">
        <v>24</v>
      </c>
      <c r="I6" s="14">
        <v>6408</v>
      </c>
      <c r="J6" s="15" t="s">
        <v>33</v>
      </c>
      <c r="K6" s="8" t="s">
        <v>34</v>
      </c>
      <c r="L6" s="12" t="s">
        <v>35</v>
      </c>
      <c r="M6" s="12" t="s">
        <v>36</v>
      </c>
      <c r="N6" s="16" t="s">
        <v>22</v>
      </c>
      <c r="O6" s="17" t="s">
        <v>37</v>
      </c>
      <c r="P6" s="97">
        <f t="shared" si="0"/>
        <v>0.9</v>
      </c>
    </row>
    <row r="7" spans="1:16" ht="22.5" hidden="1" customHeight="1">
      <c r="A7" s="8">
        <v>4</v>
      </c>
      <c r="B7" s="18" t="s">
        <v>38</v>
      </c>
      <c r="C7" s="18"/>
      <c r="D7" s="10" t="s">
        <v>17</v>
      </c>
      <c r="E7" s="11">
        <v>34612</v>
      </c>
      <c r="F7" s="12" t="s">
        <v>39</v>
      </c>
      <c r="G7" s="92">
        <v>12</v>
      </c>
      <c r="H7" s="13">
        <v>17.5</v>
      </c>
      <c r="I7" s="14">
        <v>10800</v>
      </c>
      <c r="J7" s="15">
        <v>35185</v>
      </c>
      <c r="K7" s="8" t="s">
        <v>19</v>
      </c>
      <c r="L7" s="10" t="s">
        <v>26</v>
      </c>
      <c r="M7" s="12" t="s">
        <v>27</v>
      </c>
      <c r="N7" s="16" t="s">
        <v>22</v>
      </c>
      <c r="O7" s="8" t="s">
        <v>40</v>
      </c>
      <c r="P7" s="97">
        <f t="shared" si="0"/>
        <v>0.9</v>
      </c>
    </row>
    <row r="8" spans="1:16" ht="22.5" hidden="1" customHeight="1">
      <c r="A8" s="8">
        <v>5</v>
      </c>
      <c r="B8" s="18" t="s">
        <v>41</v>
      </c>
      <c r="C8" s="18"/>
      <c r="D8" s="10" t="s">
        <v>31</v>
      </c>
      <c r="E8" s="11">
        <v>34759</v>
      </c>
      <c r="F8" s="12" t="s">
        <v>42</v>
      </c>
      <c r="G8" s="92">
        <v>1.26</v>
      </c>
      <c r="H8" s="13">
        <v>3.27</v>
      </c>
      <c r="I8" s="14">
        <v>1890</v>
      </c>
      <c r="J8" s="15">
        <v>36063</v>
      </c>
      <c r="K8" s="8" t="s">
        <v>43</v>
      </c>
      <c r="L8" s="10" t="s">
        <v>20</v>
      </c>
      <c r="M8" s="12" t="s">
        <v>44</v>
      </c>
      <c r="N8" s="16" t="s">
        <v>22</v>
      </c>
      <c r="O8" s="8" t="s">
        <v>45</v>
      </c>
      <c r="P8" s="97">
        <f t="shared" si="0"/>
        <v>1.5</v>
      </c>
    </row>
    <row r="9" spans="1:16" ht="22.5" hidden="1" customHeight="1">
      <c r="A9" s="8">
        <v>6</v>
      </c>
      <c r="B9" s="18" t="s">
        <v>46</v>
      </c>
      <c r="C9" s="18"/>
      <c r="D9" s="10" t="s">
        <v>17</v>
      </c>
      <c r="E9" s="11">
        <v>34759</v>
      </c>
      <c r="F9" s="12" t="s">
        <v>47</v>
      </c>
      <c r="G9" s="92">
        <v>6.25</v>
      </c>
      <c r="H9" s="13">
        <v>44</v>
      </c>
      <c r="I9" s="14">
        <v>7500</v>
      </c>
      <c r="J9" s="15">
        <v>34788</v>
      </c>
      <c r="K9" s="8" t="s">
        <v>19</v>
      </c>
      <c r="L9" s="10" t="s">
        <v>48</v>
      </c>
      <c r="M9" s="12" t="s">
        <v>49</v>
      </c>
      <c r="N9" s="16" t="s">
        <v>22</v>
      </c>
      <c r="O9" s="8" t="s">
        <v>45</v>
      </c>
      <c r="P9" s="97">
        <f t="shared" si="0"/>
        <v>1.2</v>
      </c>
    </row>
    <row r="10" spans="1:16" ht="22.5" hidden="1" customHeight="1">
      <c r="A10" s="8">
        <v>7</v>
      </c>
      <c r="B10" s="18" t="s">
        <v>50</v>
      </c>
      <c r="C10" s="18"/>
      <c r="D10" s="10" t="s">
        <v>51</v>
      </c>
      <c r="E10" s="11">
        <v>35128</v>
      </c>
      <c r="F10" s="12" t="s">
        <v>52</v>
      </c>
      <c r="G10" s="92">
        <v>5</v>
      </c>
      <c r="H10" s="13">
        <v>4.5999999999999996</v>
      </c>
      <c r="I10" s="14">
        <v>1000</v>
      </c>
      <c r="J10" s="15">
        <v>35370</v>
      </c>
      <c r="K10" s="8" t="s">
        <v>53</v>
      </c>
      <c r="L10" s="10" t="s">
        <v>53</v>
      </c>
      <c r="M10" s="12" t="s">
        <v>53</v>
      </c>
      <c r="N10" s="16" t="s">
        <v>22</v>
      </c>
      <c r="O10" s="8" t="s">
        <v>54</v>
      </c>
      <c r="P10" s="97">
        <f t="shared" si="0"/>
        <v>0.2</v>
      </c>
    </row>
    <row r="11" spans="1:16" ht="22.5" hidden="1" customHeight="1">
      <c r="A11" s="8">
        <v>8</v>
      </c>
      <c r="B11" s="18" t="s">
        <v>55</v>
      </c>
      <c r="C11" s="18"/>
      <c r="D11" s="10" t="s">
        <v>31</v>
      </c>
      <c r="E11" s="11">
        <v>35209</v>
      </c>
      <c r="F11" s="12" t="s">
        <v>56</v>
      </c>
      <c r="G11" s="92">
        <v>290</v>
      </c>
      <c r="H11" s="13">
        <v>1974.5</v>
      </c>
      <c r="I11" s="14">
        <v>609000</v>
      </c>
      <c r="J11" s="15">
        <v>38106</v>
      </c>
      <c r="K11" s="8" t="s">
        <v>57</v>
      </c>
      <c r="L11" s="10" t="s">
        <v>58</v>
      </c>
      <c r="M11" s="12" t="s">
        <v>59</v>
      </c>
      <c r="N11" s="16" t="s">
        <v>22</v>
      </c>
      <c r="O11" s="8" t="s">
        <v>60</v>
      </c>
      <c r="P11" s="97">
        <f t="shared" si="0"/>
        <v>2.1</v>
      </c>
    </row>
    <row r="12" spans="1:16" ht="22.5" hidden="1" customHeight="1">
      <c r="A12" s="8">
        <v>9</v>
      </c>
      <c r="B12" s="18" t="s">
        <v>61</v>
      </c>
      <c r="C12" s="18"/>
      <c r="D12" s="10" t="s">
        <v>17</v>
      </c>
      <c r="E12" s="11">
        <v>35209</v>
      </c>
      <c r="F12" s="12" t="s">
        <v>62</v>
      </c>
      <c r="G12" s="92">
        <v>168</v>
      </c>
      <c r="H12" s="13">
        <v>1335.63</v>
      </c>
      <c r="I12" s="14">
        <v>163200</v>
      </c>
      <c r="J12" s="15">
        <v>35827</v>
      </c>
      <c r="K12" s="8" t="s">
        <v>19</v>
      </c>
      <c r="L12" s="10" t="s">
        <v>48</v>
      </c>
      <c r="M12" s="12" t="s">
        <v>21</v>
      </c>
      <c r="N12" s="19" t="s">
        <v>22</v>
      </c>
      <c r="O12" s="8" t="s">
        <v>63</v>
      </c>
      <c r="P12" s="97">
        <f t="shared" si="0"/>
        <v>0.97142857142857131</v>
      </c>
    </row>
    <row r="13" spans="1:16" ht="22.5" hidden="1" customHeight="1">
      <c r="A13" s="8">
        <v>10</v>
      </c>
      <c r="B13" s="18" t="s">
        <v>29</v>
      </c>
      <c r="C13" s="18" t="s">
        <v>64</v>
      </c>
      <c r="D13" s="10" t="s">
        <v>31</v>
      </c>
      <c r="E13" s="11">
        <v>35216</v>
      </c>
      <c r="F13" s="12" t="s">
        <v>65</v>
      </c>
      <c r="G13" s="92">
        <v>35.75</v>
      </c>
      <c r="H13" s="13">
        <v>33.799999999999997</v>
      </c>
      <c r="I13" s="14">
        <v>32175</v>
      </c>
      <c r="J13" s="15" t="s">
        <v>33</v>
      </c>
      <c r="K13" s="8" t="s">
        <v>34</v>
      </c>
      <c r="L13" s="10" t="s">
        <v>35</v>
      </c>
      <c r="M13" s="12" t="s">
        <v>36</v>
      </c>
      <c r="N13" s="16" t="s">
        <v>22</v>
      </c>
      <c r="O13" s="17" t="s">
        <v>37</v>
      </c>
      <c r="P13" s="97">
        <f t="shared" si="0"/>
        <v>0.89999999999999991</v>
      </c>
    </row>
    <row r="14" spans="1:16" ht="22.5" hidden="1" customHeight="1">
      <c r="A14" s="8">
        <v>11</v>
      </c>
      <c r="B14" s="18" t="s">
        <v>29</v>
      </c>
      <c r="C14" s="18" t="s">
        <v>66</v>
      </c>
      <c r="D14" s="10" t="s">
        <v>31</v>
      </c>
      <c r="E14" s="11">
        <v>35216</v>
      </c>
      <c r="F14" s="12" t="s">
        <v>67</v>
      </c>
      <c r="G14" s="92">
        <v>5.5</v>
      </c>
      <c r="H14" s="13">
        <v>21.9</v>
      </c>
      <c r="I14" s="14">
        <v>4950</v>
      </c>
      <c r="J14" s="15" t="s">
        <v>33</v>
      </c>
      <c r="K14" s="8" t="s">
        <v>68</v>
      </c>
      <c r="L14" s="10" t="s">
        <v>35</v>
      </c>
      <c r="M14" s="12" t="s">
        <v>69</v>
      </c>
      <c r="N14" s="16" t="s">
        <v>22</v>
      </c>
      <c r="O14" s="8" t="s">
        <v>37</v>
      </c>
      <c r="P14" s="97">
        <f t="shared" si="0"/>
        <v>0.9</v>
      </c>
    </row>
    <row r="15" spans="1:16" ht="22.5" hidden="1" customHeight="1">
      <c r="A15" s="8">
        <v>12</v>
      </c>
      <c r="B15" s="18" t="s">
        <v>29</v>
      </c>
      <c r="C15" s="18" t="s">
        <v>70</v>
      </c>
      <c r="D15" s="10" t="s">
        <v>31</v>
      </c>
      <c r="E15" s="11">
        <v>35216</v>
      </c>
      <c r="F15" s="12" t="s">
        <v>71</v>
      </c>
      <c r="G15" s="92">
        <v>10.184999999999999</v>
      </c>
      <c r="H15" s="13">
        <v>10.585000000000001</v>
      </c>
      <c r="I15" s="14">
        <v>9166.5</v>
      </c>
      <c r="J15" s="15" t="s">
        <v>33</v>
      </c>
      <c r="K15" s="8" t="s">
        <v>72</v>
      </c>
      <c r="L15" s="10" t="s">
        <v>35</v>
      </c>
      <c r="M15" s="12" t="s">
        <v>36</v>
      </c>
      <c r="N15" s="16" t="s">
        <v>22</v>
      </c>
      <c r="O15" s="8" t="s">
        <v>37</v>
      </c>
      <c r="P15" s="97">
        <f t="shared" si="0"/>
        <v>0.9</v>
      </c>
    </row>
    <row r="16" spans="1:16" ht="22.5" hidden="1" customHeight="1">
      <c r="A16" s="8">
        <v>13</v>
      </c>
      <c r="B16" s="20" t="s">
        <v>29</v>
      </c>
      <c r="C16" s="20" t="s">
        <v>73</v>
      </c>
      <c r="D16" s="10" t="s">
        <v>31</v>
      </c>
      <c r="E16" s="11">
        <v>35216</v>
      </c>
      <c r="F16" s="12" t="s">
        <v>74</v>
      </c>
      <c r="G16" s="92">
        <v>14.850000000000001</v>
      </c>
      <c r="H16" s="13">
        <v>75.384</v>
      </c>
      <c r="I16" s="14">
        <v>13365.000000000002</v>
      </c>
      <c r="J16" s="15" t="s">
        <v>33</v>
      </c>
      <c r="K16" s="21" t="s">
        <v>68</v>
      </c>
      <c r="L16" s="12" t="s">
        <v>35</v>
      </c>
      <c r="M16" s="12" t="s">
        <v>36</v>
      </c>
      <c r="N16" s="16" t="s">
        <v>22</v>
      </c>
      <c r="O16" s="16" t="s">
        <v>37</v>
      </c>
      <c r="P16" s="97">
        <f t="shared" si="0"/>
        <v>0.9</v>
      </c>
    </row>
    <row r="17" spans="1:16" ht="22.5" hidden="1" customHeight="1">
      <c r="A17" s="8">
        <v>14</v>
      </c>
      <c r="B17" s="9" t="s">
        <v>29</v>
      </c>
      <c r="C17" s="9" t="s">
        <v>75</v>
      </c>
      <c r="D17" s="10" t="s">
        <v>31</v>
      </c>
      <c r="E17" s="11">
        <v>35216</v>
      </c>
      <c r="F17" s="12" t="s">
        <v>76</v>
      </c>
      <c r="G17" s="92">
        <v>13.969999999999999</v>
      </c>
      <c r="H17" s="13">
        <v>95.012</v>
      </c>
      <c r="I17" s="14">
        <v>12573</v>
      </c>
      <c r="J17" s="15" t="s">
        <v>33</v>
      </c>
      <c r="K17" s="8" t="s">
        <v>72</v>
      </c>
      <c r="L17" s="8" t="s">
        <v>35</v>
      </c>
      <c r="M17" s="12" t="s">
        <v>36</v>
      </c>
      <c r="N17" s="16" t="s">
        <v>22</v>
      </c>
      <c r="O17" s="8" t="s">
        <v>37</v>
      </c>
      <c r="P17" s="97">
        <f t="shared" si="0"/>
        <v>0.90000000000000013</v>
      </c>
    </row>
    <row r="18" spans="1:16" ht="22.5" hidden="1" customHeight="1">
      <c r="A18" s="8">
        <v>15</v>
      </c>
      <c r="B18" s="18" t="s">
        <v>29</v>
      </c>
      <c r="C18" s="18" t="s">
        <v>77</v>
      </c>
      <c r="D18" s="10" t="s">
        <v>31</v>
      </c>
      <c r="E18" s="11">
        <v>35216</v>
      </c>
      <c r="F18" s="12" t="s">
        <v>78</v>
      </c>
      <c r="G18" s="92">
        <v>9.1739999999999995</v>
      </c>
      <c r="H18" s="13">
        <v>17.28</v>
      </c>
      <c r="I18" s="14">
        <v>8256.6</v>
      </c>
      <c r="J18" s="15" t="s">
        <v>33</v>
      </c>
      <c r="K18" s="8" t="s">
        <v>34</v>
      </c>
      <c r="L18" s="10" t="s">
        <v>35</v>
      </c>
      <c r="M18" s="12" t="s">
        <v>36</v>
      </c>
      <c r="N18" s="16" t="s">
        <v>22</v>
      </c>
      <c r="O18" s="8" t="s">
        <v>37</v>
      </c>
      <c r="P18" s="97">
        <f t="shared" si="0"/>
        <v>0.90000000000000013</v>
      </c>
    </row>
    <row r="19" spans="1:16" ht="22.5" hidden="1" customHeight="1">
      <c r="A19" s="8">
        <v>16</v>
      </c>
      <c r="B19" s="9" t="s">
        <v>29</v>
      </c>
      <c r="C19" s="9" t="s">
        <v>79</v>
      </c>
      <c r="D19" s="8" t="s">
        <v>31</v>
      </c>
      <c r="E19" s="11">
        <v>35216</v>
      </c>
      <c r="F19" s="12" t="s">
        <v>80</v>
      </c>
      <c r="G19" s="92">
        <v>4.6500000000000004</v>
      </c>
      <c r="H19" s="13">
        <v>22.77</v>
      </c>
      <c r="I19" s="14">
        <v>4185</v>
      </c>
      <c r="J19" s="15" t="s">
        <v>33</v>
      </c>
      <c r="K19" s="8" t="s">
        <v>81</v>
      </c>
      <c r="L19" s="10" t="s">
        <v>35</v>
      </c>
      <c r="M19" s="12" t="s">
        <v>36</v>
      </c>
      <c r="N19" s="16" t="s">
        <v>22</v>
      </c>
      <c r="O19" s="8" t="s">
        <v>37</v>
      </c>
      <c r="P19" s="97">
        <f t="shared" si="0"/>
        <v>0.8999999999999998</v>
      </c>
    </row>
    <row r="20" spans="1:16" ht="22.5" hidden="1" customHeight="1">
      <c r="A20" s="8">
        <v>17</v>
      </c>
      <c r="B20" s="9" t="s">
        <v>82</v>
      </c>
      <c r="C20" s="9"/>
      <c r="D20" s="8" t="s">
        <v>17</v>
      </c>
      <c r="E20" s="11">
        <v>35237</v>
      </c>
      <c r="F20" s="12" t="s">
        <v>83</v>
      </c>
      <c r="G20" s="92">
        <v>6.15</v>
      </c>
      <c r="H20" s="13">
        <v>22.199000000000002</v>
      </c>
      <c r="I20" s="14">
        <v>5535</v>
      </c>
      <c r="J20" s="15">
        <v>35870</v>
      </c>
      <c r="K20" s="8" t="s">
        <v>19</v>
      </c>
      <c r="L20" s="10" t="s">
        <v>20</v>
      </c>
      <c r="M20" s="8" t="s">
        <v>69</v>
      </c>
      <c r="N20" s="16" t="s">
        <v>22</v>
      </c>
      <c r="O20" s="8" t="s">
        <v>84</v>
      </c>
      <c r="P20" s="97">
        <f t="shared" si="0"/>
        <v>0.9</v>
      </c>
    </row>
    <row r="21" spans="1:16" ht="22.5" hidden="1" customHeight="1">
      <c r="A21" s="8">
        <v>18</v>
      </c>
      <c r="B21" s="9" t="s">
        <v>85</v>
      </c>
      <c r="C21" s="9"/>
      <c r="D21" s="8" t="s">
        <v>31</v>
      </c>
      <c r="E21" s="11">
        <v>35312</v>
      </c>
      <c r="F21" s="12" t="s">
        <v>86</v>
      </c>
      <c r="G21" s="92">
        <v>29.2</v>
      </c>
      <c r="H21" s="13">
        <v>195.45</v>
      </c>
      <c r="I21" s="14">
        <v>28230</v>
      </c>
      <c r="J21" s="15">
        <v>35400</v>
      </c>
      <c r="K21" s="8" t="s">
        <v>19</v>
      </c>
      <c r="L21" s="10" t="s">
        <v>26</v>
      </c>
      <c r="M21" s="12" t="s">
        <v>21</v>
      </c>
      <c r="N21" s="16" t="s">
        <v>22</v>
      </c>
      <c r="O21" s="8" t="s">
        <v>87</v>
      </c>
      <c r="P21" s="97">
        <f t="shared" si="0"/>
        <v>0.96678082191780823</v>
      </c>
    </row>
    <row r="22" spans="1:16" ht="22.5" hidden="1" customHeight="1">
      <c r="A22" s="8">
        <v>19</v>
      </c>
      <c r="B22" s="9" t="s">
        <v>88</v>
      </c>
      <c r="C22" s="9"/>
      <c r="D22" s="8" t="s">
        <v>31</v>
      </c>
      <c r="E22" s="11">
        <v>35402</v>
      </c>
      <c r="F22" s="12" t="s">
        <v>89</v>
      </c>
      <c r="G22" s="92">
        <v>1.56</v>
      </c>
      <c r="H22" s="13">
        <v>0.85899999999999999</v>
      </c>
      <c r="I22" s="14">
        <v>1404</v>
      </c>
      <c r="J22" s="15">
        <v>35402</v>
      </c>
      <c r="K22" s="8" t="s">
        <v>68</v>
      </c>
      <c r="L22" s="10" t="s">
        <v>90</v>
      </c>
      <c r="M22" s="8" t="s">
        <v>69</v>
      </c>
      <c r="N22" s="16" t="s">
        <v>22</v>
      </c>
      <c r="O22" s="8" t="s">
        <v>23</v>
      </c>
      <c r="P22" s="97">
        <f t="shared" si="0"/>
        <v>0.89999999999999991</v>
      </c>
    </row>
    <row r="23" spans="1:16" ht="22.5" hidden="1" customHeight="1">
      <c r="A23" s="8">
        <v>20</v>
      </c>
      <c r="B23" s="9" t="s">
        <v>29</v>
      </c>
      <c r="C23" s="9" t="s">
        <v>91</v>
      </c>
      <c r="D23" s="8" t="s">
        <v>31</v>
      </c>
      <c r="E23" s="11">
        <v>35412</v>
      </c>
      <c r="F23" s="12" t="s">
        <v>92</v>
      </c>
      <c r="G23" s="92">
        <v>16.736000000000001</v>
      </c>
      <c r="H23" s="13">
        <v>30.35</v>
      </c>
      <c r="I23" s="14">
        <v>15062.4</v>
      </c>
      <c r="J23" s="15" t="s">
        <v>33</v>
      </c>
      <c r="K23" s="8" t="s">
        <v>34</v>
      </c>
      <c r="L23" s="10" t="s">
        <v>35</v>
      </c>
      <c r="M23" s="8" t="s">
        <v>36</v>
      </c>
      <c r="N23" s="16" t="s">
        <v>22</v>
      </c>
      <c r="O23" s="8" t="s">
        <v>37</v>
      </c>
      <c r="P23" s="97">
        <f t="shared" si="0"/>
        <v>0.9</v>
      </c>
    </row>
    <row r="24" spans="1:16" ht="22.5" hidden="1" customHeight="1">
      <c r="A24" s="8">
        <v>21</v>
      </c>
      <c r="B24" s="9" t="s">
        <v>93</v>
      </c>
      <c r="C24" s="9" t="s">
        <v>94</v>
      </c>
      <c r="D24" s="8" t="s">
        <v>31</v>
      </c>
      <c r="E24" s="11">
        <v>35454</v>
      </c>
      <c r="F24" s="12" t="s">
        <v>95</v>
      </c>
      <c r="G24" s="92">
        <v>9.1999999999999993</v>
      </c>
      <c r="H24" s="13">
        <v>40.200000000000003</v>
      </c>
      <c r="I24" s="14">
        <v>8280</v>
      </c>
      <c r="J24" s="15">
        <v>35666</v>
      </c>
      <c r="K24" s="8" t="s">
        <v>96</v>
      </c>
      <c r="L24" s="10" t="s">
        <v>97</v>
      </c>
      <c r="M24" s="8" t="s">
        <v>69</v>
      </c>
      <c r="N24" s="16" t="s">
        <v>22</v>
      </c>
      <c r="O24" s="8" t="s">
        <v>23</v>
      </c>
      <c r="P24" s="97">
        <f t="shared" si="0"/>
        <v>0.9</v>
      </c>
    </row>
    <row r="25" spans="1:16" ht="22.5" hidden="1" customHeight="1">
      <c r="A25" s="8">
        <v>22</v>
      </c>
      <c r="B25" s="18" t="s">
        <v>98</v>
      </c>
      <c r="C25" s="18"/>
      <c r="D25" s="10" t="s">
        <v>99</v>
      </c>
      <c r="E25" s="11">
        <v>35480</v>
      </c>
      <c r="F25" s="12" t="s">
        <v>100</v>
      </c>
      <c r="G25" s="92">
        <v>531.5</v>
      </c>
      <c r="H25" s="13">
        <v>3400</v>
      </c>
      <c r="I25" s="14">
        <v>538834.69999999995</v>
      </c>
      <c r="J25" s="15">
        <v>36677</v>
      </c>
      <c r="K25" s="8" t="s">
        <v>81</v>
      </c>
      <c r="L25" s="10" t="s">
        <v>101</v>
      </c>
      <c r="M25" s="12" t="s">
        <v>102</v>
      </c>
      <c r="N25" s="16" t="s">
        <v>22</v>
      </c>
      <c r="O25" s="8" t="s">
        <v>103</v>
      </c>
      <c r="P25" s="97">
        <f t="shared" si="0"/>
        <v>1.0138</v>
      </c>
    </row>
    <row r="26" spans="1:16" ht="22.5" hidden="1" customHeight="1">
      <c r="A26" s="8">
        <v>23</v>
      </c>
      <c r="B26" s="18" t="s">
        <v>93</v>
      </c>
      <c r="C26" s="18" t="s">
        <v>104</v>
      </c>
      <c r="D26" s="10" t="s">
        <v>31</v>
      </c>
      <c r="E26" s="11">
        <v>35657</v>
      </c>
      <c r="F26" s="12" t="s">
        <v>105</v>
      </c>
      <c r="G26" s="92">
        <v>1.6</v>
      </c>
      <c r="H26" s="13">
        <v>14.02</v>
      </c>
      <c r="I26" s="14">
        <v>1440</v>
      </c>
      <c r="J26" s="15">
        <v>35657</v>
      </c>
      <c r="K26" s="8" t="s">
        <v>96</v>
      </c>
      <c r="L26" s="10" t="s">
        <v>97</v>
      </c>
      <c r="M26" s="12" t="s">
        <v>69</v>
      </c>
      <c r="N26" s="19" t="s">
        <v>22</v>
      </c>
      <c r="O26" s="8" t="s">
        <v>23</v>
      </c>
      <c r="P26" s="97">
        <f t="shared" si="0"/>
        <v>0.89999999999999991</v>
      </c>
    </row>
    <row r="27" spans="1:16" ht="22.5" hidden="1" customHeight="1">
      <c r="A27" s="8">
        <v>24</v>
      </c>
      <c r="B27" s="18" t="s">
        <v>106</v>
      </c>
      <c r="C27" s="18"/>
      <c r="D27" s="10" t="s">
        <v>31</v>
      </c>
      <c r="E27" s="11">
        <v>35809</v>
      </c>
      <c r="F27" s="12" t="s">
        <v>107</v>
      </c>
      <c r="G27" s="92">
        <v>80</v>
      </c>
      <c r="H27" s="13">
        <v>350</v>
      </c>
      <c r="I27" s="14">
        <v>160000</v>
      </c>
      <c r="J27" s="15">
        <v>40824</v>
      </c>
      <c r="K27" s="8" t="s">
        <v>108</v>
      </c>
      <c r="L27" s="10" t="s">
        <v>109</v>
      </c>
      <c r="M27" s="8" t="s">
        <v>110</v>
      </c>
      <c r="N27" s="16" t="s">
        <v>22</v>
      </c>
      <c r="O27" s="8" t="s">
        <v>111</v>
      </c>
      <c r="P27" s="97">
        <f t="shared" si="0"/>
        <v>2</v>
      </c>
    </row>
    <row r="28" spans="1:16" ht="22.5" hidden="1" customHeight="1">
      <c r="A28" s="8">
        <v>25</v>
      </c>
      <c r="B28" s="18" t="s">
        <v>112</v>
      </c>
      <c r="C28" s="18" t="s">
        <v>113</v>
      </c>
      <c r="D28" s="10" t="s">
        <v>17</v>
      </c>
      <c r="E28" s="11">
        <v>35818</v>
      </c>
      <c r="F28" s="12" t="s">
        <v>114</v>
      </c>
      <c r="G28" s="92">
        <v>120.7</v>
      </c>
      <c r="H28" s="13">
        <v>315.16000000000003</v>
      </c>
      <c r="I28" s="14">
        <v>108630</v>
      </c>
      <c r="J28" s="15" t="s">
        <v>33</v>
      </c>
      <c r="K28" s="8" t="s">
        <v>19</v>
      </c>
      <c r="L28" s="10" t="s">
        <v>48</v>
      </c>
      <c r="M28" s="12" t="s">
        <v>27</v>
      </c>
      <c r="N28" s="16" t="s">
        <v>22</v>
      </c>
      <c r="O28" s="16" t="s">
        <v>115</v>
      </c>
      <c r="P28" s="97">
        <f t="shared" si="0"/>
        <v>0.89999999999999991</v>
      </c>
    </row>
    <row r="29" spans="1:16" ht="22.5" hidden="1" customHeight="1">
      <c r="A29" s="8">
        <v>26</v>
      </c>
      <c r="B29" s="18" t="s">
        <v>116</v>
      </c>
      <c r="C29" s="18" t="s">
        <v>117</v>
      </c>
      <c r="D29" s="10" t="s">
        <v>17</v>
      </c>
      <c r="E29" s="11">
        <v>35839</v>
      </c>
      <c r="F29" s="12" t="s">
        <v>118</v>
      </c>
      <c r="G29" s="92">
        <v>172</v>
      </c>
      <c r="H29" s="13">
        <v>490.56</v>
      </c>
      <c r="I29" s="14">
        <v>198000</v>
      </c>
      <c r="J29" s="15" t="s">
        <v>33</v>
      </c>
      <c r="K29" s="8" t="s">
        <v>19</v>
      </c>
      <c r="L29" s="10" t="s">
        <v>48</v>
      </c>
      <c r="M29" s="12" t="s">
        <v>21</v>
      </c>
      <c r="N29" s="16" t="s">
        <v>22</v>
      </c>
      <c r="O29" s="8" t="s">
        <v>45</v>
      </c>
      <c r="P29" s="97">
        <f t="shared" si="0"/>
        <v>1.1511627906976745</v>
      </c>
    </row>
    <row r="30" spans="1:16" ht="22.5" hidden="1" customHeight="1">
      <c r="A30" s="8">
        <v>27</v>
      </c>
      <c r="B30" s="18" t="s">
        <v>116</v>
      </c>
      <c r="C30" s="18" t="s">
        <v>119</v>
      </c>
      <c r="D30" s="10" t="s">
        <v>17</v>
      </c>
      <c r="E30" s="11">
        <v>35839</v>
      </c>
      <c r="F30" s="12" t="s">
        <v>120</v>
      </c>
      <c r="G30" s="92">
        <v>163.5</v>
      </c>
      <c r="H30" s="13">
        <v>762</v>
      </c>
      <c r="I30" s="14">
        <v>190350</v>
      </c>
      <c r="J30" s="15" t="s">
        <v>33</v>
      </c>
      <c r="K30" s="8" t="s">
        <v>19</v>
      </c>
      <c r="L30" s="8" t="s">
        <v>48</v>
      </c>
      <c r="M30" s="12" t="s">
        <v>21</v>
      </c>
      <c r="N30" s="16" t="s">
        <v>22</v>
      </c>
      <c r="O30" s="8" t="s">
        <v>45</v>
      </c>
      <c r="P30" s="97">
        <f t="shared" si="0"/>
        <v>1.1642201834862385</v>
      </c>
    </row>
    <row r="31" spans="1:16" ht="22.5" hidden="1" customHeight="1">
      <c r="A31" s="8">
        <v>28</v>
      </c>
      <c r="B31" s="18" t="s">
        <v>121</v>
      </c>
      <c r="C31" s="18"/>
      <c r="D31" s="10" t="s">
        <v>17</v>
      </c>
      <c r="E31" s="11">
        <v>35839</v>
      </c>
      <c r="F31" s="12" t="s">
        <v>122</v>
      </c>
      <c r="G31" s="92">
        <v>58.5</v>
      </c>
      <c r="H31" s="13">
        <v>202</v>
      </c>
      <c r="I31" s="14">
        <v>52650</v>
      </c>
      <c r="J31" s="15" t="s">
        <v>33</v>
      </c>
      <c r="K31" s="8" t="s">
        <v>19</v>
      </c>
      <c r="L31" s="10" t="s">
        <v>48</v>
      </c>
      <c r="M31" s="12" t="s">
        <v>27</v>
      </c>
      <c r="N31" s="16" t="s">
        <v>22</v>
      </c>
      <c r="O31" s="8" t="s">
        <v>45</v>
      </c>
      <c r="P31" s="97">
        <f t="shared" si="0"/>
        <v>0.9</v>
      </c>
    </row>
    <row r="32" spans="1:16" ht="22.5" hidden="1" customHeight="1">
      <c r="A32" s="8">
        <v>29</v>
      </c>
      <c r="B32" s="9" t="s">
        <v>123</v>
      </c>
      <c r="C32" s="9"/>
      <c r="D32" s="10" t="s">
        <v>31</v>
      </c>
      <c r="E32" s="11">
        <v>35865</v>
      </c>
      <c r="F32" s="12" t="s">
        <v>124</v>
      </c>
      <c r="G32" s="92">
        <v>15</v>
      </c>
      <c r="H32" s="13">
        <v>120.5</v>
      </c>
      <c r="I32" s="14">
        <v>18000</v>
      </c>
      <c r="J32" s="15" t="s">
        <v>33</v>
      </c>
      <c r="K32" s="8" t="s">
        <v>125</v>
      </c>
      <c r="L32" s="10" t="s">
        <v>90</v>
      </c>
      <c r="M32" s="12" t="s">
        <v>49</v>
      </c>
      <c r="N32" s="19" t="s">
        <v>22</v>
      </c>
      <c r="O32" s="8" t="s">
        <v>126</v>
      </c>
      <c r="P32" s="97">
        <f t="shared" si="0"/>
        <v>1.2</v>
      </c>
    </row>
    <row r="33" spans="1:16" ht="22.5" hidden="1" customHeight="1">
      <c r="A33" s="8">
        <v>30</v>
      </c>
      <c r="B33" s="22" t="s">
        <v>127</v>
      </c>
      <c r="C33" s="22"/>
      <c r="D33" s="10" t="s">
        <v>31</v>
      </c>
      <c r="E33" s="11">
        <v>35865</v>
      </c>
      <c r="F33" s="12" t="s">
        <v>128</v>
      </c>
      <c r="G33" s="92">
        <v>9</v>
      </c>
      <c r="H33" s="13">
        <v>18</v>
      </c>
      <c r="I33" s="14">
        <v>10800</v>
      </c>
      <c r="J33" s="15" t="s">
        <v>33</v>
      </c>
      <c r="K33" s="8" t="s">
        <v>129</v>
      </c>
      <c r="L33" s="10" t="s">
        <v>130</v>
      </c>
      <c r="M33" s="12" t="s">
        <v>49</v>
      </c>
      <c r="N33" s="16" t="s">
        <v>22</v>
      </c>
      <c r="O33" s="16" t="s">
        <v>60</v>
      </c>
      <c r="P33" s="97">
        <f t="shared" si="0"/>
        <v>1.2000000000000002</v>
      </c>
    </row>
    <row r="34" spans="1:16" ht="22.5" hidden="1" customHeight="1">
      <c r="A34" s="8">
        <v>31</v>
      </c>
      <c r="B34" s="9" t="s">
        <v>131</v>
      </c>
      <c r="C34" s="9" t="s">
        <v>132</v>
      </c>
      <c r="D34" s="10" t="s">
        <v>31</v>
      </c>
      <c r="E34" s="11">
        <v>35874</v>
      </c>
      <c r="F34" s="12" t="s">
        <v>133</v>
      </c>
      <c r="G34" s="92">
        <v>49.69</v>
      </c>
      <c r="H34" s="13">
        <v>86</v>
      </c>
      <c r="I34" s="14">
        <v>44721</v>
      </c>
      <c r="J34" s="15" t="s">
        <v>33</v>
      </c>
      <c r="K34" s="8" t="s">
        <v>19</v>
      </c>
      <c r="L34" s="10" t="s">
        <v>48</v>
      </c>
      <c r="M34" s="12" t="s">
        <v>27</v>
      </c>
      <c r="N34" s="16" t="s">
        <v>22</v>
      </c>
      <c r="O34" s="17" t="s">
        <v>45</v>
      </c>
      <c r="P34" s="97">
        <f t="shared" si="0"/>
        <v>0.9</v>
      </c>
    </row>
    <row r="35" spans="1:16" ht="22.5" hidden="1" customHeight="1">
      <c r="A35" s="8">
        <v>32</v>
      </c>
      <c r="B35" s="9" t="s">
        <v>134</v>
      </c>
      <c r="C35" s="9"/>
      <c r="D35" s="8" t="s">
        <v>31</v>
      </c>
      <c r="E35" s="11">
        <v>35881</v>
      </c>
      <c r="F35" s="12" t="s">
        <v>135</v>
      </c>
      <c r="G35" s="92">
        <v>14</v>
      </c>
      <c r="H35" s="13">
        <v>20</v>
      </c>
      <c r="I35" s="14">
        <v>16800</v>
      </c>
      <c r="J35" s="15" t="s">
        <v>33</v>
      </c>
      <c r="K35" s="8" t="s">
        <v>129</v>
      </c>
      <c r="L35" s="8" t="s">
        <v>130</v>
      </c>
      <c r="M35" s="12" t="s">
        <v>49</v>
      </c>
      <c r="N35" s="19" t="s">
        <v>22</v>
      </c>
      <c r="O35" s="8" t="s">
        <v>136</v>
      </c>
      <c r="P35" s="97">
        <f t="shared" si="0"/>
        <v>1.2</v>
      </c>
    </row>
    <row r="36" spans="1:16" ht="22.5" hidden="1" customHeight="1">
      <c r="A36" s="8">
        <v>33</v>
      </c>
      <c r="B36" s="9" t="s">
        <v>137</v>
      </c>
      <c r="C36" s="9"/>
      <c r="D36" s="8" t="s">
        <v>31</v>
      </c>
      <c r="E36" s="11">
        <v>35903</v>
      </c>
      <c r="F36" s="12" t="s">
        <v>138</v>
      </c>
      <c r="G36" s="92">
        <v>36.5</v>
      </c>
      <c r="H36" s="13">
        <v>287.60700000000003</v>
      </c>
      <c r="I36" s="14">
        <v>43800</v>
      </c>
      <c r="J36" s="15" t="s">
        <v>33</v>
      </c>
      <c r="K36" s="8" t="s">
        <v>125</v>
      </c>
      <c r="L36" s="8" t="s">
        <v>139</v>
      </c>
      <c r="M36" s="12" t="s">
        <v>49</v>
      </c>
      <c r="N36" s="16" t="s">
        <v>22</v>
      </c>
      <c r="O36" s="8" t="s">
        <v>54</v>
      </c>
      <c r="P36" s="97">
        <f t="shared" si="0"/>
        <v>1.2</v>
      </c>
    </row>
    <row r="37" spans="1:16" ht="22.5" hidden="1" customHeight="1">
      <c r="A37" s="8">
        <v>34</v>
      </c>
      <c r="B37" s="9" t="s">
        <v>140</v>
      </c>
      <c r="C37" s="9"/>
      <c r="D37" s="8" t="s">
        <v>31</v>
      </c>
      <c r="E37" s="11">
        <v>35909</v>
      </c>
      <c r="F37" s="12" t="s">
        <v>141</v>
      </c>
      <c r="G37" s="92">
        <v>10</v>
      </c>
      <c r="H37" s="12">
        <v>10.8</v>
      </c>
      <c r="I37" s="14">
        <v>12000</v>
      </c>
      <c r="J37" s="15" t="s">
        <v>33</v>
      </c>
      <c r="K37" s="8" t="s">
        <v>129</v>
      </c>
      <c r="L37" s="8" t="s">
        <v>130</v>
      </c>
      <c r="M37" s="12" t="s">
        <v>49</v>
      </c>
      <c r="N37" s="16" t="s">
        <v>22</v>
      </c>
      <c r="O37" s="8" t="s">
        <v>45</v>
      </c>
      <c r="P37" s="97">
        <f t="shared" si="0"/>
        <v>1.2</v>
      </c>
    </row>
    <row r="38" spans="1:16" ht="22.5" hidden="1" customHeight="1">
      <c r="A38" s="8">
        <v>35</v>
      </c>
      <c r="B38" s="9" t="s">
        <v>142</v>
      </c>
      <c r="C38" s="9" t="s">
        <v>143</v>
      </c>
      <c r="D38" s="8" t="s">
        <v>31</v>
      </c>
      <c r="E38" s="11">
        <v>35909</v>
      </c>
      <c r="F38" s="12" t="s">
        <v>144</v>
      </c>
      <c r="G38" s="92">
        <v>8.6</v>
      </c>
      <c r="H38" s="12">
        <v>20.5</v>
      </c>
      <c r="I38" s="14">
        <v>10320</v>
      </c>
      <c r="J38" s="15" t="s">
        <v>33</v>
      </c>
      <c r="K38" s="8" t="s">
        <v>129</v>
      </c>
      <c r="L38" s="8" t="s">
        <v>130</v>
      </c>
      <c r="M38" s="12" t="s">
        <v>49</v>
      </c>
      <c r="N38" s="16" t="s">
        <v>22</v>
      </c>
      <c r="O38" s="8" t="s">
        <v>145</v>
      </c>
      <c r="P38" s="97">
        <f t="shared" si="0"/>
        <v>1.2000000000000002</v>
      </c>
    </row>
    <row r="39" spans="1:16" ht="22.5" hidden="1" customHeight="1">
      <c r="A39" s="8">
        <v>36</v>
      </c>
      <c r="B39" s="9" t="s">
        <v>146</v>
      </c>
      <c r="C39" s="9"/>
      <c r="D39" s="8" t="s">
        <v>31</v>
      </c>
      <c r="E39" s="11">
        <v>35937</v>
      </c>
      <c r="F39" s="12" t="s">
        <v>147</v>
      </c>
      <c r="G39" s="92">
        <v>5.2</v>
      </c>
      <c r="H39" s="13">
        <v>6.69</v>
      </c>
      <c r="I39" s="14">
        <v>6240</v>
      </c>
      <c r="J39" s="15" t="s">
        <v>33</v>
      </c>
      <c r="K39" s="8" t="s">
        <v>129</v>
      </c>
      <c r="L39" s="8" t="s">
        <v>130</v>
      </c>
      <c r="M39" s="12" t="s">
        <v>49</v>
      </c>
      <c r="N39" s="16" t="s">
        <v>22</v>
      </c>
      <c r="O39" s="8" t="s">
        <v>45</v>
      </c>
      <c r="P39" s="97">
        <f t="shared" si="0"/>
        <v>1.2</v>
      </c>
    </row>
    <row r="40" spans="1:16" ht="22.5" hidden="1" customHeight="1">
      <c r="A40" s="8">
        <v>37</v>
      </c>
      <c r="B40" s="9" t="s">
        <v>148</v>
      </c>
      <c r="C40" s="9"/>
      <c r="D40" s="8" t="s">
        <v>31</v>
      </c>
      <c r="E40" s="11">
        <v>35937</v>
      </c>
      <c r="F40" s="12" t="s">
        <v>149</v>
      </c>
      <c r="G40" s="92">
        <v>24.2</v>
      </c>
      <c r="H40" s="12">
        <v>38.15</v>
      </c>
      <c r="I40" s="14">
        <v>28680</v>
      </c>
      <c r="J40" s="15" t="s">
        <v>33</v>
      </c>
      <c r="K40" s="8" t="s">
        <v>129</v>
      </c>
      <c r="L40" s="8" t="s">
        <v>130</v>
      </c>
      <c r="M40" s="12" t="s">
        <v>150</v>
      </c>
      <c r="N40" s="16" t="s">
        <v>22</v>
      </c>
      <c r="O40" s="8" t="s">
        <v>45</v>
      </c>
      <c r="P40" s="97">
        <f t="shared" si="0"/>
        <v>1.1851239669421487</v>
      </c>
    </row>
    <row r="41" spans="1:16" ht="22.5" customHeight="1" thickTop="1">
      <c r="A41" s="8">
        <v>38</v>
      </c>
      <c r="B41" s="9" t="s">
        <v>151</v>
      </c>
      <c r="C41" s="9"/>
      <c r="D41" s="8" t="s">
        <v>31</v>
      </c>
      <c r="E41" s="11">
        <v>35937</v>
      </c>
      <c r="F41" s="12" t="s">
        <v>152</v>
      </c>
      <c r="G41" s="92">
        <v>3.2</v>
      </c>
      <c r="H41" s="12">
        <v>1.77E-2</v>
      </c>
      <c r="I41" s="14">
        <v>2880</v>
      </c>
      <c r="J41" s="15" t="s">
        <v>33</v>
      </c>
      <c r="K41" s="8" t="s">
        <v>68</v>
      </c>
      <c r="L41" s="8" t="s">
        <v>139</v>
      </c>
      <c r="M41" s="12" t="s">
        <v>69</v>
      </c>
      <c r="N41" s="16" t="s">
        <v>22</v>
      </c>
      <c r="O41" s="8" t="s">
        <v>153</v>
      </c>
      <c r="P41" s="97">
        <f t="shared" si="0"/>
        <v>0.89999999999999991</v>
      </c>
    </row>
    <row r="42" spans="1:16" ht="22.5" hidden="1" customHeight="1">
      <c r="A42" s="8">
        <v>39</v>
      </c>
      <c r="B42" s="9" t="s">
        <v>154</v>
      </c>
      <c r="C42" s="9"/>
      <c r="D42" s="8" t="s">
        <v>31</v>
      </c>
      <c r="E42" s="11">
        <v>35937</v>
      </c>
      <c r="F42" s="12" t="s">
        <v>155</v>
      </c>
      <c r="G42" s="92">
        <v>5.5</v>
      </c>
      <c r="H42" s="12">
        <v>7</v>
      </c>
      <c r="I42" s="14">
        <v>6600</v>
      </c>
      <c r="J42" s="15" t="s">
        <v>33</v>
      </c>
      <c r="K42" s="8" t="s">
        <v>129</v>
      </c>
      <c r="L42" s="8" t="s">
        <v>130</v>
      </c>
      <c r="M42" s="8" t="s">
        <v>49</v>
      </c>
      <c r="N42" s="16" t="s">
        <v>22</v>
      </c>
      <c r="O42" s="8" t="s">
        <v>126</v>
      </c>
      <c r="P42" s="97">
        <f t="shared" si="0"/>
        <v>1.2</v>
      </c>
    </row>
    <row r="43" spans="1:16" ht="22.5" hidden="1" customHeight="1">
      <c r="A43" s="8">
        <v>40</v>
      </c>
      <c r="B43" s="9" t="s">
        <v>156</v>
      </c>
      <c r="C43" s="9"/>
      <c r="D43" s="8" t="s">
        <v>31</v>
      </c>
      <c r="E43" s="11">
        <v>35937</v>
      </c>
      <c r="F43" s="12" t="s">
        <v>157</v>
      </c>
      <c r="G43" s="92">
        <v>2.5</v>
      </c>
      <c r="H43" s="12">
        <v>1.95</v>
      </c>
      <c r="I43" s="14">
        <v>3000</v>
      </c>
      <c r="J43" s="15" t="s">
        <v>33</v>
      </c>
      <c r="K43" s="8" t="s">
        <v>129</v>
      </c>
      <c r="L43" s="8" t="s">
        <v>130</v>
      </c>
      <c r="M43" s="12" t="s">
        <v>49</v>
      </c>
      <c r="N43" s="16" t="s">
        <v>22</v>
      </c>
      <c r="O43" s="8" t="s">
        <v>136</v>
      </c>
      <c r="P43" s="97">
        <f t="shared" si="0"/>
        <v>1.2</v>
      </c>
    </row>
    <row r="44" spans="1:16" ht="22.5" hidden="1" customHeight="1">
      <c r="A44" s="8">
        <v>41</v>
      </c>
      <c r="B44" s="9" t="s">
        <v>158</v>
      </c>
      <c r="C44" s="9"/>
      <c r="D44" s="8" t="s">
        <v>31</v>
      </c>
      <c r="E44" s="11">
        <v>35958</v>
      </c>
      <c r="F44" s="12" t="s">
        <v>159</v>
      </c>
      <c r="G44" s="92">
        <v>260.3</v>
      </c>
      <c r="H44" s="12">
        <v>1500</v>
      </c>
      <c r="I44" s="23">
        <v>261408.03999999998</v>
      </c>
      <c r="J44" s="15" t="s">
        <v>33</v>
      </c>
      <c r="K44" s="8" t="s">
        <v>160</v>
      </c>
      <c r="L44" s="8" t="s">
        <v>161</v>
      </c>
      <c r="M44" s="10" t="s">
        <v>162</v>
      </c>
      <c r="N44" s="16" t="s">
        <v>22</v>
      </c>
      <c r="O44" s="8" t="s">
        <v>28</v>
      </c>
      <c r="P44" s="97">
        <f t="shared" si="0"/>
        <v>1.0042567806377256</v>
      </c>
    </row>
    <row r="45" spans="1:16" ht="22.5" hidden="1" customHeight="1">
      <c r="A45" s="8">
        <v>42</v>
      </c>
      <c r="B45" s="9" t="s">
        <v>163</v>
      </c>
      <c r="C45" s="9"/>
      <c r="D45" s="8" t="s">
        <v>17</v>
      </c>
      <c r="E45" s="11">
        <v>35972</v>
      </c>
      <c r="F45" s="12" t="s">
        <v>164</v>
      </c>
      <c r="G45" s="92">
        <v>10.6</v>
      </c>
      <c r="H45" s="12">
        <v>88.93</v>
      </c>
      <c r="I45" s="23">
        <v>9540</v>
      </c>
      <c r="J45" s="15">
        <v>36220</v>
      </c>
      <c r="K45" s="8" t="s">
        <v>19</v>
      </c>
      <c r="L45" s="8" t="s">
        <v>90</v>
      </c>
      <c r="M45" s="10" t="s">
        <v>27</v>
      </c>
      <c r="N45" s="16" t="s">
        <v>22</v>
      </c>
      <c r="O45" s="16" t="s">
        <v>63</v>
      </c>
      <c r="P45" s="97">
        <f t="shared" si="0"/>
        <v>0.89999999999999991</v>
      </c>
    </row>
    <row r="46" spans="1:16" ht="22.5" hidden="1" customHeight="1">
      <c r="A46" s="8">
        <v>43</v>
      </c>
      <c r="B46" s="9" t="s">
        <v>165</v>
      </c>
      <c r="C46" s="9"/>
      <c r="D46" s="8" t="s">
        <v>31</v>
      </c>
      <c r="E46" s="11">
        <v>35991</v>
      </c>
      <c r="F46" s="12" t="s">
        <v>166</v>
      </c>
      <c r="G46" s="92">
        <v>12</v>
      </c>
      <c r="H46" s="12">
        <v>25.56</v>
      </c>
      <c r="I46" s="14">
        <v>14400</v>
      </c>
      <c r="J46" s="15" t="s">
        <v>33</v>
      </c>
      <c r="K46" s="8" t="s">
        <v>129</v>
      </c>
      <c r="L46" s="8" t="s">
        <v>130</v>
      </c>
      <c r="M46" s="12" t="s">
        <v>49</v>
      </c>
      <c r="N46" s="16" t="s">
        <v>22</v>
      </c>
      <c r="O46" s="17" t="s">
        <v>40</v>
      </c>
      <c r="P46" s="97">
        <f t="shared" si="0"/>
        <v>1.2</v>
      </c>
    </row>
    <row r="47" spans="1:16" ht="22.5" hidden="1" customHeight="1">
      <c r="A47" s="8">
        <v>44</v>
      </c>
      <c r="B47" s="9" t="s">
        <v>167</v>
      </c>
      <c r="C47" s="9"/>
      <c r="D47" s="8" t="s">
        <v>31</v>
      </c>
      <c r="E47" s="11">
        <v>35991</v>
      </c>
      <c r="F47" s="12" t="s">
        <v>168</v>
      </c>
      <c r="G47" s="92">
        <v>4.5</v>
      </c>
      <c r="H47" s="12">
        <v>11.96</v>
      </c>
      <c r="I47" s="14">
        <v>5400</v>
      </c>
      <c r="J47" s="15" t="s">
        <v>33</v>
      </c>
      <c r="K47" s="8" t="s">
        <v>129</v>
      </c>
      <c r="L47" s="8" t="s">
        <v>130</v>
      </c>
      <c r="M47" s="12" t="s">
        <v>49</v>
      </c>
      <c r="N47" s="16" t="s">
        <v>22</v>
      </c>
      <c r="O47" s="8" t="s">
        <v>40</v>
      </c>
      <c r="P47" s="97">
        <f t="shared" si="0"/>
        <v>1.2000000000000002</v>
      </c>
    </row>
    <row r="48" spans="1:16" ht="22.5" hidden="1" customHeight="1">
      <c r="A48" s="8">
        <v>45</v>
      </c>
      <c r="B48" s="9" t="s">
        <v>169</v>
      </c>
      <c r="C48" s="9"/>
      <c r="D48" s="8" t="s">
        <v>51</v>
      </c>
      <c r="E48" s="11">
        <v>35998</v>
      </c>
      <c r="F48" s="12" t="s">
        <v>170</v>
      </c>
      <c r="G48" s="92">
        <v>1.5</v>
      </c>
      <c r="H48" s="12">
        <v>8</v>
      </c>
      <c r="I48" s="14">
        <v>375</v>
      </c>
      <c r="J48" s="15">
        <v>36166</v>
      </c>
      <c r="K48" s="8" t="s">
        <v>53</v>
      </c>
      <c r="L48" s="8" t="s">
        <v>53</v>
      </c>
      <c r="M48" s="8" t="s">
        <v>53</v>
      </c>
      <c r="N48" s="16" t="s">
        <v>22</v>
      </c>
      <c r="O48" s="8" t="s">
        <v>54</v>
      </c>
      <c r="P48" s="97">
        <f t="shared" si="0"/>
        <v>0.25</v>
      </c>
    </row>
    <row r="49" spans="1:16" ht="22.5" hidden="1" customHeight="1">
      <c r="A49" s="8">
        <v>46</v>
      </c>
      <c r="B49" s="9" t="s">
        <v>29</v>
      </c>
      <c r="C49" s="9" t="s">
        <v>171</v>
      </c>
      <c r="D49" s="8" t="s">
        <v>31</v>
      </c>
      <c r="E49" s="11">
        <v>36019</v>
      </c>
      <c r="F49" s="12" t="s">
        <v>172</v>
      </c>
      <c r="G49" s="92">
        <v>27.770999999999997</v>
      </c>
      <c r="H49" s="12">
        <v>140.63999999999999</v>
      </c>
      <c r="I49" s="14">
        <v>24993.899999999998</v>
      </c>
      <c r="J49" s="15" t="s">
        <v>33</v>
      </c>
      <c r="K49" s="8" t="s">
        <v>81</v>
      </c>
      <c r="L49" s="8" t="s">
        <v>35</v>
      </c>
      <c r="M49" s="8" t="s">
        <v>36</v>
      </c>
      <c r="N49" s="16" t="s">
        <v>22</v>
      </c>
      <c r="O49" s="8" t="s">
        <v>37</v>
      </c>
      <c r="P49" s="97">
        <f t="shared" si="0"/>
        <v>0.89999999999999991</v>
      </c>
    </row>
    <row r="50" spans="1:16" ht="22.5" hidden="1" customHeight="1">
      <c r="A50" s="8">
        <v>47</v>
      </c>
      <c r="B50" s="9" t="s">
        <v>29</v>
      </c>
      <c r="C50" s="9" t="s">
        <v>173</v>
      </c>
      <c r="D50" s="8" t="s">
        <v>31</v>
      </c>
      <c r="E50" s="11">
        <v>36019</v>
      </c>
      <c r="F50" s="12" t="s">
        <v>174</v>
      </c>
      <c r="G50" s="92">
        <v>16.93</v>
      </c>
      <c r="H50" s="12">
        <v>111.256</v>
      </c>
      <c r="I50" s="14">
        <v>15237</v>
      </c>
      <c r="J50" s="15" t="s">
        <v>33</v>
      </c>
      <c r="K50" s="8" t="s">
        <v>81</v>
      </c>
      <c r="L50" s="8" t="s">
        <v>35</v>
      </c>
      <c r="M50" s="12" t="s">
        <v>36</v>
      </c>
      <c r="N50" s="16" t="s">
        <v>22</v>
      </c>
      <c r="O50" s="8" t="s">
        <v>37</v>
      </c>
      <c r="P50" s="97">
        <f t="shared" si="0"/>
        <v>0.9</v>
      </c>
    </row>
    <row r="51" spans="1:16" ht="22.5" hidden="1" customHeight="1">
      <c r="A51" s="8">
        <v>48</v>
      </c>
      <c r="B51" s="9" t="s">
        <v>29</v>
      </c>
      <c r="C51" s="9" t="s">
        <v>175</v>
      </c>
      <c r="D51" s="8" t="s">
        <v>31</v>
      </c>
      <c r="E51" s="11">
        <v>36019</v>
      </c>
      <c r="F51" s="12" t="s">
        <v>176</v>
      </c>
      <c r="G51" s="92">
        <v>5.66</v>
      </c>
      <c r="H51" s="12">
        <v>29.93</v>
      </c>
      <c r="I51" s="14">
        <v>5094</v>
      </c>
      <c r="J51" s="15" t="s">
        <v>33</v>
      </c>
      <c r="K51" s="8" t="s">
        <v>81</v>
      </c>
      <c r="L51" s="8" t="s">
        <v>35</v>
      </c>
      <c r="M51" s="12" t="s">
        <v>36</v>
      </c>
      <c r="N51" s="16" t="s">
        <v>22</v>
      </c>
      <c r="O51" s="8" t="s">
        <v>37</v>
      </c>
      <c r="P51" s="97">
        <f t="shared" si="0"/>
        <v>0.9</v>
      </c>
    </row>
    <row r="52" spans="1:16" ht="22.5" hidden="1" customHeight="1">
      <c r="A52" s="8">
        <v>49</v>
      </c>
      <c r="B52" s="9" t="s">
        <v>29</v>
      </c>
      <c r="C52" s="9" t="s">
        <v>177</v>
      </c>
      <c r="D52" s="8" t="s">
        <v>31</v>
      </c>
      <c r="E52" s="11">
        <v>36019</v>
      </c>
      <c r="F52" s="12" t="s">
        <v>178</v>
      </c>
      <c r="G52" s="92">
        <v>14.52</v>
      </c>
      <c r="H52" s="12">
        <v>61</v>
      </c>
      <c r="I52" s="14">
        <v>13068</v>
      </c>
      <c r="J52" s="15" t="s">
        <v>33</v>
      </c>
      <c r="K52" s="8" t="s">
        <v>34</v>
      </c>
      <c r="L52" s="8" t="s">
        <v>35</v>
      </c>
      <c r="M52" s="12" t="s">
        <v>36</v>
      </c>
      <c r="N52" s="16" t="s">
        <v>22</v>
      </c>
      <c r="O52" s="8" t="s">
        <v>37</v>
      </c>
      <c r="P52" s="97">
        <f t="shared" si="0"/>
        <v>0.9</v>
      </c>
    </row>
    <row r="53" spans="1:16" ht="22.5" hidden="1" customHeight="1">
      <c r="A53" s="8">
        <v>50</v>
      </c>
      <c r="B53" s="9" t="s">
        <v>29</v>
      </c>
      <c r="C53" s="9" t="s">
        <v>179</v>
      </c>
      <c r="D53" s="8" t="s">
        <v>31</v>
      </c>
      <c r="E53" s="11">
        <v>36020</v>
      </c>
      <c r="F53" s="12" t="s">
        <v>180</v>
      </c>
      <c r="G53" s="92">
        <v>8.1000000000000014</v>
      </c>
      <c r="H53" s="12">
        <v>21.35</v>
      </c>
      <c r="I53" s="23">
        <v>7290.0000000000009</v>
      </c>
      <c r="J53" s="15" t="s">
        <v>33</v>
      </c>
      <c r="K53" s="8" t="s">
        <v>19</v>
      </c>
      <c r="L53" s="8" t="s">
        <v>35</v>
      </c>
      <c r="M53" s="12" t="s">
        <v>27</v>
      </c>
      <c r="N53" s="16" t="s">
        <v>22</v>
      </c>
      <c r="O53" s="8" t="s">
        <v>37</v>
      </c>
      <c r="P53" s="97">
        <f t="shared" si="0"/>
        <v>0.89999999999999991</v>
      </c>
    </row>
    <row r="54" spans="1:16" ht="22.5" hidden="1" customHeight="1">
      <c r="A54" s="8">
        <v>51</v>
      </c>
      <c r="B54" s="9" t="s">
        <v>181</v>
      </c>
      <c r="C54" s="9"/>
      <c r="D54" s="8" t="s">
        <v>31</v>
      </c>
      <c r="E54" s="11">
        <v>36049</v>
      </c>
      <c r="F54" s="12" t="s">
        <v>182</v>
      </c>
      <c r="G54" s="92">
        <v>10</v>
      </c>
      <c r="H54" s="12">
        <v>8.6999999999999993</v>
      </c>
      <c r="I54" s="23">
        <v>12000</v>
      </c>
      <c r="J54" s="15" t="s">
        <v>33</v>
      </c>
      <c r="K54" s="8" t="s">
        <v>129</v>
      </c>
      <c r="L54" s="8" t="s">
        <v>130</v>
      </c>
      <c r="M54" s="12" t="s">
        <v>49</v>
      </c>
      <c r="N54" s="16" t="s">
        <v>22</v>
      </c>
      <c r="O54" s="8" t="s">
        <v>183</v>
      </c>
      <c r="P54" s="97">
        <f t="shared" si="0"/>
        <v>1.2</v>
      </c>
    </row>
    <row r="55" spans="1:16" ht="22.5" hidden="1" customHeight="1">
      <c r="A55" s="8">
        <v>52</v>
      </c>
      <c r="B55" s="9" t="s">
        <v>184</v>
      </c>
      <c r="C55" s="9"/>
      <c r="D55" s="8" t="s">
        <v>31</v>
      </c>
      <c r="E55" s="11">
        <v>36056</v>
      </c>
      <c r="F55" s="12" t="s">
        <v>185</v>
      </c>
      <c r="G55" s="92">
        <v>16.2</v>
      </c>
      <c r="H55" s="12">
        <v>102</v>
      </c>
      <c r="I55" s="23">
        <v>17190</v>
      </c>
      <c r="J55" s="15" t="s">
        <v>33</v>
      </c>
      <c r="K55" s="8" t="s">
        <v>19</v>
      </c>
      <c r="L55" s="8" t="s">
        <v>90</v>
      </c>
      <c r="M55" s="12" t="s">
        <v>21</v>
      </c>
      <c r="N55" s="16" t="s">
        <v>22</v>
      </c>
      <c r="O55" s="8" t="s">
        <v>28</v>
      </c>
      <c r="P55" s="97">
        <f t="shared" si="0"/>
        <v>1.0611111111111113</v>
      </c>
    </row>
    <row r="56" spans="1:16" ht="22.5" hidden="1" customHeight="1">
      <c r="A56" s="8">
        <v>53</v>
      </c>
      <c r="B56" s="9" t="s">
        <v>186</v>
      </c>
      <c r="C56" s="9"/>
      <c r="D56" s="8" t="s">
        <v>187</v>
      </c>
      <c r="E56" s="11">
        <v>36077</v>
      </c>
      <c r="F56" s="12" t="s">
        <v>188</v>
      </c>
      <c r="G56" s="92">
        <v>6.53</v>
      </c>
      <c r="H56" s="12">
        <v>35.369</v>
      </c>
      <c r="I56" s="23">
        <v>6036</v>
      </c>
      <c r="J56" s="15">
        <v>36203</v>
      </c>
      <c r="K56" s="8" t="s">
        <v>19</v>
      </c>
      <c r="L56" s="8" t="s">
        <v>20</v>
      </c>
      <c r="M56" s="12" t="s">
        <v>21</v>
      </c>
      <c r="N56" s="16" t="s">
        <v>22</v>
      </c>
      <c r="O56" s="8" t="s">
        <v>60</v>
      </c>
      <c r="P56" s="97">
        <f t="shared" si="0"/>
        <v>0.92434915773353743</v>
      </c>
    </row>
    <row r="57" spans="1:16" ht="22.5" hidden="1" customHeight="1">
      <c r="A57" s="8">
        <v>54</v>
      </c>
      <c r="B57" s="9" t="s">
        <v>189</v>
      </c>
      <c r="C57" s="9" t="s">
        <v>190</v>
      </c>
      <c r="D57" s="8" t="s">
        <v>31</v>
      </c>
      <c r="E57" s="11">
        <v>36084</v>
      </c>
      <c r="F57" s="12" t="s">
        <v>191</v>
      </c>
      <c r="G57" s="92">
        <v>10</v>
      </c>
      <c r="H57" s="12">
        <v>24.728000000000002</v>
      </c>
      <c r="I57" s="23">
        <v>13800</v>
      </c>
      <c r="J57" s="15" t="s">
        <v>33</v>
      </c>
      <c r="K57" s="8" t="s">
        <v>192</v>
      </c>
      <c r="L57" s="8" t="s">
        <v>26</v>
      </c>
      <c r="M57" s="8" t="s">
        <v>193</v>
      </c>
      <c r="N57" s="16" t="s">
        <v>22</v>
      </c>
      <c r="O57" s="8" t="s">
        <v>45</v>
      </c>
      <c r="P57" s="97">
        <f t="shared" si="0"/>
        <v>1.3800000000000001</v>
      </c>
    </row>
    <row r="58" spans="1:16" ht="22.5" hidden="1" customHeight="1">
      <c r="A58" s="8">
        <v>55</v>
      </c>
      <c r="B58" s="9" t="s">
        <v>194</v>
      </c>
      <c r="C58" s="9"/>
      <c r="D58" s="8" t="s">
        <v>31</v>
      </c>
      <c r="E58" s="11">
        <v>36094</v>
      </c>
      <c r="F58" s="12" t="s">
        <v>195</v>
      </c>
      <c r="G58" s="92">
        <v>10.469999999999999</v>
      </c>
      <c r="H58" s="12">
        <v>27.14</v>
      </c>
      <c r="I58" s="23">
        <v>12563.999999999998</v>
      </c>
      <c r="J58" s="15" t="s">
        <v>33</v>
      </c>
      <c r="K58" s="8" t="s">
        <v>129</v>
      </c>
      <c r="L58" s="8" t="s">
        <v>130</v>
      </c>
      <c r="M58" s="12" t="s">
        <v>49</v>
      </c>
      <c r="N58" s="16" t="s">
        <v>22</v>
      </c>
      <c r="O58" s="16" t="s">
        <v>40</v>
      </c>
      <c r="P58" s="97">
        <f t="shared" si="0"/>
        <v>1.2</v>
      </c>
    </row>
    <row r="59" spans="1:16" ht="22.5" hidden="1" customHeight="1">
      <c r="A59" s="8">
        <v>56</v>
      </c>
      <c r="B59" s="9" t="s">
        <v>196</v>
      </c>
      <c r="C59" s="9"/>
      <c r="D59" s="8" t="s">
        <v>31</v>
      </c>
      <c r="E59" s="11">
        <v>36102</v>
      </c>
      <c r="F59" s="12" t="s">
        <v>197</v>
      </c>
      <c r="G59" s="92">
        <v>6.3949999999999996</v>
      </c>
      <c r="H59" s="12">
        <v>13.2</v>
      </c>
      <c r="I59" s="14">
        <v>7555.5</v>
      </c>
      <c r="J59" s="15" t="s">
        <v>33</v>
      </c>
      <c r="K59" s="8" t="s">
        <v>129</v>
      </c>
      <c r="L59" s="8" t="s">
        <v>130</v>
      </c>
      <c r="M59" s="12" t="s">
        <v>150</v>
      </c>
      <c r="N59" s="16" t="s">
        <v>22</v>
      </c>
      <c r="O59" s="8" t="s">
        <v>60</v>
      </c>
      <c r="P59" s="97">
        <f t="shared" si="0"/>
        <v>1.1814698983580925</v>
      </c>
    </row>
    <row r="60" spans="1:16" ht="22.5" hidden="1" customHeight="1">
      <c r="A60" s="8">
        <v>57</v>
      </c>
      <c r="B60" s="9" t="s">
        <v>198</v>
      </c>
      <c r="C60" s="9"/>
      <c r="D60" s="8" t="s">
        <v>31</v>
      </c>
      <c r="E60" s="11">
        <v>36110</v>
      </c>
      <c r="F60" s="12" t="s">
        <v>199</v>
      </c>
      <c r="G60" s="92">
        <v>28.799999999999997</v>
      </c>
      <c r="H60" s="12">
        <v>150</v>
      </c>
      <c r="I60" s="14">
        <v>43199.999999999993</v>
      </c>
      <c r="J60" s="15">
        <v>42460</v>
      </c>
      <c r="K60" s="8" t="s">
        <v>43</v>
      </c>
      <c r="L60" s="8" t="s">
        <v>97</v>
      </c>
      <c r="M60" s="12" t="s">
        <v>44</v>
      </c>
      <c r="N60" s="16" t="s">
        <v>200</v>
      </c>
      <c r="O60" s="8" t="s">
        <v>183</v>
      </c>
      <c r="P60" s="97">
        <f t="shared" si="0"/>
        <v>1.5</v>
      </c>
    </row>
    <row r="61" spans="1:16" ht="22.5" hidden="1" customHeight="1">
      <c r="A61" s="8">
        <v>58</v>
      </c>
      <c r="B61" s="9" t="s">
        <v>201</v>
      </c>
      <c r="C61" s="9"/>
      <c r="D61" s="8" t="s">
        <v>99</v>
      </c>
      <c r="E61" s="11">
        <v>36122</v>
      </c>
      <c r="F61" s="12" t="s">
        <v>202</v>
      </c>
      <c r="G61" s="92">
        <v>252.7</v>
      </c>
      <c r="H61" s="12">
        <v>1800</v>
      </c>
      <c r="I61" s="14">
        <v>256187.25999999998</v>
      </c>
      <c r="J61" s="15">
        <v>37165</v>
      </c>
      <c r="K61" s="8" t="s">
        <v>19</v>
      </c>
      <c r="L61" s="8" t="s">
        <v>101</v>
      </c>
      <c r="M61" s="12" t="s">
        <v>102</v>
      </c>
      <c r="N61" s="16" t="s">
        <v>22</v>
      </c>
      <c r="O61" s="8" t="s">
        <v>54</v>
      </c>
      <c r="P61" s="97">
        <f t="shared" si="0"/>
        <v>1.0138</v>
      </c>
    </row>
    <row r="62" spans="1:16" ht="22.5" hidden="1" customHeight="1">
      <c r="A62" s="8">
        <v>59</v>
      </c>
      <c r="B62" s="9" t="s">
        <v>203</v>
      </c>
      <c r="C62" s="9"/>
      <c r="D62" s="8" t="s">
        <v>31</v>
      </c>
      <c r="E62" s="11">
        <v>36132</v>
      </c>
      <c r="F62" s="12" t="s">
        <v>204</v>
      </c>
      <c r="G62" s="92">
        <v>9.6</v>
      </c>
      <c r="H62" s="12">
        <v>9.6</v>
      </c>
      <c r="I62" s="14">
        <v>11340</v>
      </c>
      <c r="J62" s="15" t="s">
        <v>33</v>
      </c>
      <c r="K62" s="8" t="s">
        <v>129</v>
      </c>
      <c r="L62" s="8" t="s">
        <v>130</v>
      </c>
      <c r="M62" s="12" t="s">
        <v>150</v>
      </c>
      <c r="N62" s="16" t="s">
        <v>22</v>
      </c>
      <c r="O62" s="8" t="s">
        <v>205</v>
      </c>
      <c r="P62" s="97">
        <f t="shared" si="0"/>
        <v>1.1812500000000001</v>
      </c>
    </row>
    <row r="63" spans="1:16" ht="22.5" hidden="1" customHeight="1">
      <c r="A63" s="8">
        <v>60</v>
      </c>
      <c r="B63" s="9" t="s">
        <v>206</v>
      </c>
      <c r="C63" s="9"/>
      <c r="D63" s="8" t="s">
        <v>99</v>
      </c>
      <c r="E63" s="11">
        <v>36145</v>
      </c>
      <c r="F63" s="12" t="s">
        <v>207</v>
      </c>
      <c r="G63" s="92">
        <v>568.6</v>
      </c>
      <c r="H63" s="12">
        <v>3700</v>
      </c>
      <c r="I63" s="14">
        <v>576446.68000000005</v>
      </c>
      <c r="J63" s="15">
        <v>37274</v>
      </c>
      <c r="K63" s="8" t="s">
        <v>81</v>
      </c>
      <c r="L63" s="8" t="s">
        <v>101</v>
      </c>
      <c r="M63" s="8" t="s">
        <v>102</v>
      </c>
      <c r="N63" s="16" t="s">
        <v>22</v>
      </c>
      <c r="O63" s="8" t="s">
        <v>63</v>
      </c>
      <c r="P63" s="97">
        <f t="shared" si="0"/>
        <v>1.0138</v>
      </c>
    </row>
    <row r="64" spans="1:16" ht="22.5" hidden="1" customHeight="1">
      <c r="A64" s="8">
        <v>61</v>
      </c>
      <c r="B64" s="9" t="s">
        <v>208</v>
      </c>
      <c r="C64" s="9"/>
      <c r="D64" s="8" t="s">
        <v>31</v>
      </c>
      <c r="E64" s="11">
        <v>36145</v>
      </c>
      <c r="F64" s="12" t="s">
        <v>209</v>
      </c>
      <c r="G64" s="92">
        <v>12</v>
      </c>
      <c r="H64" s="12">
        <v>30.25</v>
      </c>
      <c r="I64" s="14">
        <v>14400</v>
      </c>
      <c r="J64" s="15" t="s">
        <v>33</v>
      </c>
      <c r="K64" s="8" t="s">
        <v>129</v>
      </c>
      <c r="L64" s="8" t="s">
        <v>130</v>
      </c>
      <c r="M64" s="12" t="s">
        <v>49</v>
      </c>
      <c r="N64" s="16" t="s">
        <v>22</v>
      </c>
      <c r="O64" s="8" t="s">
        <v>45</v>
      </c>
      <c r="P64" s="97">
        <f t="shared" si="0"/>
        <v>1.2</v>
      </c>
    </row>
    <row r="65" spans="1:16" ht="22.5" hidden="1" customHeight="1">
      <c r="A65" s="8">
        <v>62</v>
      </c>
      <c r="B65" s="9" t="s">
        <v>210</v>
      </c>
      <c r="C65" s="9"/>
      <c r="D65" s="8" t="s">
        <v>31</v>
      </c>
      <c r="E65" s="11">
        <v>36175</v>
      </c>
      <c r="F65" s="12" t="s">
        <v>211</v>
      </c>
      <c r="G65" s="92">
        <v>30</v>
      </c>
      <c r="H65" s="12">
        <v>146.19999999999999</v>
      </c>
      <c r="I65" s="14">
        <v>45000</v>
      </c>
      <c r="J65" s="15">
        <v>39052</v>
      </c>
      <c r="K65" s="8" t="s">
        <v>43</v>
      </c>
      <c r="L65" s="8" t="s">
        <v>161</v>
      </c>
      <c r="M65" s="12" t="s">
        <v>44</v>
      </c>
      <c r="N65" s="16" t="s">
        <v>22</v>
      </c>
      <c r="O65" s="8" t="s">
        <v>212</v>
      </c>
      <c r="P65" s="97">
        <f t="shared" si="0"/>
        <v>1.5</v>
      </c>
    </row>
    <row r="66" spans="1:16" ht="22.5" hidden="1" customHeight="1">
      <c r="A66" s="8">
        <v>63</v>
      </c>
      <c r="B66" s="9" t="s">
        <v>213</v>
      </c>
      <c r="C66" s="9"/>
      <c r="D66" s="8" t="s">
        <v>51</v>
      </c>
      <c r="E66" s="11">
        <v>36199</v>
      </c>
      <c r="F66" s="12" t="s">
        <v>214</v>
      </c>
      <c r="G66" s="92">
        <v>1.6</v>
      </c>
      <c r="H66" s="12">
        <v>11.7</v>
      </c>
      <c r="I66" s="14">
        <v>375</v>
      </c>
      <c r="J66" s="15">
        <v>36297</v>
      </c>
      <c r="K66" s="8" t="s">
        <v>53</v>
      </c>
      <c r="L66" s="8" t="s">
        <v>53</v>
      </c>
      <c r="M66" s="12" t="s">
        <v>53</v>
      </c>
      <c r="N66" s="16" t="s">
        <v>22</v>
      </c>
      <c r="O66" s="8" t="s">
        <v>54</v>
      </c>
      <c r="P66" s="97">
        <f t="shared" si="0"/>
        <v>0.234375</v>
      </c>
    </row>
    <row r="67" spans="1:16" ht="22.5" hidden="1" customHeight="1">
      <c r="A67" s="8">
        <v>64</v>
      </c>
      <c r="B67" s="9" t="s">
        <v>215</v>
      </c>
      <c r="C67" s="9"/>
      <c r="D67" s="8" t="s">
        <v>99</v>
      </c>
      <c r="E67" s="11">
        <v>36238</v>
      </c>
      <c r="F67" s="12" t="s">
        <v>216</v>
      </c>
      <c r="G67" s="92">
        <v>247.5</v>
      </c>
      <c r="H67" s="12">
        <v>1650</v>
      </c>
      <c r="I67" s="14">
        <v>250915.5</v>
      </c>
      <c r="J67" s="15">
        <v>37205</v>
      </c>
      <c r="K67" s="8" t="s">
        <v>81</v>
      </c>
      <c r="L67" s="8" t="s">
        <v>101</v>
      </c>
      <c r="M67" s="12" t="s">
        <v>102</v>
      </c>
      <c r="N67" s="16" t="s">
        <v>22</v>
      </c>
      <c r="O67" s="8" t="s">
        <v>28</v>
      </c>
      <c r="P67" s="97">
        <f t="shared" si="0"/>
        <v>1.0138</v>
      </c>
    </row>
    <row r="68" spans="1:16" ht="22.5" hidden="1" customHeight="1">
      <c r="A68" s="8">
        <v>65</v>
      </c>
      <c r="B68" s="9" t="s">
        <v>217</v>
      </c>
      <c r="C68" s="9"/>
      <c r="D68" s="8" t="s">
        <v>187</v>
      </c>
      <c r="E68" s="11">
        <v>36259</v>
      </c>
      <c r="F68" s="12" t="s">
        <v>218</v>
      </c>
      <c r="G68" s="92">
        <v>13.2</v>
      </c>
      <c r="H68" s="12">
        <v>55</v>
      </c>
      <c r="I68" s="14">
        <v>11880</v>
      </c>
      <c r="J68" s="15" t="s">
        <v>33</v>
      </c>
      <c r="K68" s="8" t="s">
        <v>68</v>
      </c>
      <c r="L68" s="8" t="s">
        <v>139</v>
      </c>
      <c r="M68" s="8" t="s">
        <v>69</v>
      </c>
      <c r="N68" s="16" t="s">
        <v>22</v>
      </c>
      <c r="O68" s="17" t="s">
        <v>28</v>
      </c>
      <c r="P68" s="97">
        <f t="shared" si="0"/>
        <v>0.90000000000000013</v>
      </c>
    </row>
    <row r="69" spans="1:16" ht="22.5" hidden="1" customHeight="1">
      <c r="A69" s="8">
        <v>66</v>
      </c>
      <c r="B69" s="9" t="s">
        <v>219</v>
      </c>
      <c r="C69" s="9"/>
      <c r="D69" s="8" t="s">
        <v>99</v>
      </c>
      <c r="E69" s="11">
        <v>36313</v>
      </c>
      <c r="F69" s="12" t="s">
        <v>220</v>
      </c>
      <c r="G69" s="92">
        <v>597</v>
      </c>
      <c r="H69" s="12">
        <v>4399</v>
      </c>
      <c r="I69" s="14">
        <v>605238.6</v>
      </c>
      <c r="J69" s="15">
        <v>37271</v>
      </c>
      <c r="K69" s="8" t="s">
        <v>19</v>
      </c>
      <c r="L69" s="8" t="s">
        <v>101</v>
      </c>
      <c r="M69" s="12" t="s">
        <v>102</v>
      </c>
      <c r="N69" s="16" t="s">
        <v>22</v>
      </c>
      <c r="O69" s="8" t="s">
        <v>221</v>
      </c>
      <c r="P69" s="97">
        <f t="shared" ref="P69:P132" si="1">I69/1000/G69</f>
        <v>1.0138</v>
      </c>
    </row>
    <row r="70" spans="1:16" ht="22.5" hidden="1" customHeight="1">
      <c r="A70" s="8">
        <v>67</v>
      </c>
      <c r="B70" s="9" t="s">
        <v>222</v>
      </c>
      <c r="C70" s="9"/>
      <c r="D70" s="8" t="s">
        <v>31</v>
      </c>
      <c r="E70" s="11">
        <v>36313</v>
      </c>
      <c r="F70" s="12" t="s">
        <v>223</v>
      </c>
      <c r="G70" s="92">
        <v>21.8</v>
      </c>
      <c r="H70" s="12">
        <v>26.4</v>
      </c>
      <c r="I70" s="14">
        <v>26160</v>
      </c>
      <c r="J70" s="15" t="s">
        <v>33</v>
      </c>
      <c r="K70" s="8" t="s">
        <v>224</v>
      </c>
      <c r="L70" s="8" t="s">
        <v>130</v>
      </c>
      <c r="M70" s="12" t="s">
        <v>49</v>
      </c>
      <c r="N70" s="16" t="s">
        <v>22</v>
      </c>
      <c r="O70" s="8" t="s">
        <v>45</v>
      </c>
      <c r="P70" s="97">
        <f t="shared" si="1"/>
        <v>1.2</v>
      </c>
    </row>
    <row r="71" spans="1:16" ht="22.5" hidden="1" customHeight="1">
      <c r="A71" s="8">
        <v>68</v>
      </c>
      <c r="B71" s="9" t="s">
        <v>225</v>
      </c>
      <c r="C71" s="9"/>
      <c r="D71" s="8" t="s">
        <v>99</v>
      </c>
      <c r="E71" s="11">
        <v>36336</v>
      </c>
      <c r="F71" s="12" t="s">
        <v>226</v>
      </c>
      <c r="G71" s="92">
        <v>535.55999999999995</v>
      </c>
      <c r="H71" s="12">
        <v>3707.45</v>
      </c>
      <c r="I71" s="14">
        <v>542950.72799999989</v>
      </c>
      <c r="J71" s="11">
        <v>37241</v>
      </c>
      <c r="K71" s="8" t="s">
        <v>81</v>
      </c>
      <c r="L71" s="8" t="s">
        <v>101</v>
      </c>
      <c r="M71" s="12" t="s">
        <v>102</v>
      </c>
      <c r="N71" s="8" t="s">
        <v>22</v>
      </c>
      <c r="O71" s="8" t="s">
        <v>45</v>
      </c>
      <c r="P71" s="97">
        <f t="shared" si="1"/>
        <v>1.0138</v>
      </c>
    </row>
    <row r="72" spans="1:16" ht="22.5" hidden="1" customHeight="1">
      <c r="A72" s="8">
        <v>69</v>
      </c>
      <c r="B72" s="24" t="s">
        <v>227</v>
      </c>
      <c r="C72" s="24" t="s">
        <v>228</v>
      </c>
      <c r="D72" s="8" t="s">
        <v>31</v>
      </c>
      <c r="E72" s="11">
        <v>36353</v>
      </c>
      <c r="F72" s="12" t="s">
        <v>229</v>
      </c>
      <c r="G72" s="92">
        <v>50</v>
      </c>
      <c r="H72" s="25">
        <v>28</v>
      </c>
      <c r="I72" s="14">
        <v>45000</v>
      </c>
      <c r="J72" s="11" t="s">
        <v>33</v>
      </c>
      <c r="K72" s="8" t="s">
        <v>19</v>
      </c>
      <c r="L72" s="8" t="s">
        <v>161</v>
      </c>
      <c r="M72" s="12" t="s">
        <v>27</v>
      </c>
      <c r="N72" s="8" t="s">
        <v>22</v>
      </c>
      <c r="O72" s="8" t="s">
        <v>23</v>
      </c>
      <c r="P72" s="97">
        <f t="shared" si="1"/>
        <v>0.9</v>
      </c>
    </row>
    <row r="73" spans="1:16" ht="22.5" hidden="1" customHeight="1">
      <c r="A73" s="8">
        <v>70</v>
      </c>
      <c r="B73" s="24" t="s">
        <v>230</v>
      </c>
      <c r="C73" s="24" t="s">
        <v>231</v>
      </c>
      <c r="D73" s="8" t="s">
        <v>31</v>
      </c>
      <c r="E73" s="11">
        <v>36361</v>
      </c>
      <c r="F73" s="12" t="s">
        <v>232</v>
      </c>
      <c r="G73" s="92">
        <v>40</v>
      </c>
      <c r="H73" s="25">
        <v>180.4</v>
      </c>
      <c r="I73" s="14">
        <v>48000</v>
      </c>
      <c r="J73" s="11" t="s">
        <v>33</v>
      </c>
      <c r="K73" s="8" t="s">
        <v>19</v>
      </c>
      <c r="L73" s="8" t="s">
        <v>161</v>
      </c>
      <c r="M73" s="12" t="s">
        <v>49</v>
      </c>
      <c r="N73" s="8" t="s">
        <v>22</v>
      </c>
      <c r="O73" s="8" t="s">
        <v>126</v>
      </c>
      <c r="P73" s="97">
        <f t="shared" si="1"/>
        <v>1.2</v>
      </c>
    </row>
    <row r="74" spans="1:16" ht="22.5" hidden="1" customHeight="1">
      <c r="A74" s="8">
        <v>71</v>
      </c>
      <c r="B74" s="24" t="s">
        <v>233</v>
      </c>
      <c r="C74" s="24"/>
      <c r="D74" s="8" t="s">
        <v>31</v>
      </c>
      <c r="E74" s="11">
        <v>36381</v>
      </c>
      <c r="F74" s="12" t="s">
        <v>234</v>
      </c>
      <c r="G74" s="92">
        <v>13.5</v>
      </c>
      <c r="H74" s="25">
        <v>21.6</v>
      </c>
      <c r="I74" s="14">
        <v>16200</v>
      </c>
      <c r="J74" s="11" t="s">
        <v>33</v>
      </c>
      <c r="K74" s="8" t="s">
        <v>129</v>
      </c>
      <c r="L74" s="8" t="s">
        <v>130</v>
      </c>
      <c r="M74" s="8" t="s">
        <v>49</v>
      </c>
      <c r="N74" s="8" t="s">
        <v>22</v>
      </c>
      <c r="O74" s="16" t="s">
        <v>111</v>
      </c>
      <c r="P74" s="97">
        <f t="shared" si="1"/>
        <v>1.2</v>
      </c>
    </row>
    <row r="75" spans="1:16" ht="22.5" hidden="1" customHeight="1">
      <c r="A75" s="8">
        <v>72</v>
      </c>
      <c r="B75" s="24" t="s">
        <v>235</v>
      </c>
      <c r="C75" s="24"/>
      <c r="D75" s="8" t="s">
        <v>17</v>
      </c>
      <c r="E75" s="11">
        <v>36381</v>
      </c>
      <c r="F75" s="12" t="s">
        <v>236</v>
      </c>
      <c r="G75" s="92">
        <v>10</v>
      </c>
      <c r="H75" s="25">
        <v>31.54</v>
      </c>
      <c r="I75" s="14">
        <v>12000</v>
      </c>
      <c r="J75" s="11" t="s">
        <v>33</v>
      </c>
      <c r="K75" s="21" t="s">
        <v>125</v>
      </c>
      <c r="L75" s="8" t="s">
        <v>237</v>
      </c>
      <c r="M75" s="8" t="s">
        <v>49</v>
      </c>
      <c r="N75" s="8" t="s">
        <v>22</v>
      </c>
      <c r="O75" s="16" t="s">
        <v>126</v>
      </c>
      <c r="P75" s="97">
        <f t="shared" si="1"/>
        <v>1.2</v>
      </c>
    </row>
    <row r="76" spans="1:16" ht="22.5" hidden="1" customHeight="1">
      <c r="A76" s="8">
        <v>73</v>
      </c>
      <c r="B76" s="26" t="s">
        <v>238</v>
      </c>
      <c r="C76" s="26" t="s">
        <v>239</v>
      </c>
      <c r="D76" s="27" t="s">
        <v>17</v>
      </c>
      <c r="E76" s="28">
        <v>36381</v>
      </c>
      <c r="F76" s="12" t="s">
        <v>240</v>
      </c>
      <c r="G76" s="92">
        <v>13.3</v>
      </c>
      <c r="H76" s="25">
        <v>56.94</v>
      </c>
      <c r="I76" s="14">
        <v>15960</v>
      </c>
      <c r="J76" s="11" t="s">
        <v>33</v>
      </c>
      <c r="K76" s="8" t="s">
        <v>125</v>
      </c>
      <c r="L76" s="27" t="s">
        <v>237</v>
      </c>
      <c r="M76" s="27" t="s">
        <v>49</v>
      </c>
      <c r="N76" s="8" t="s">
        <v>22</v>
      </c>
      <c r="O76" s="8" t="s">
        <v>40</v>
      </c>
      <c r="P76" s="97">
        <f t="shared" si="1"/>
        <v>1.2</v>
      </c>
    </row>
    <row r="77" spans="1:16" ht="22.5" hidden="1" customHeight="1">
      <c r="A77" s="8">
        <v>74</v>
      </c>
      <c r="B77" s="26" t="s">
        <v>241</v>
      </c>
      <c r="C77" s="26"/>
      <c r="D77" s="27" t="s">
        <v>31</v>
      </c>
      <c r="E77" s="28">
        <v>36399</v>
      </c>
      <c r="F77" s="12" t="s">
        <v>242</v>
      </c>
      <c r="G77" s="92">
        <v>20</v>
      </c>
      <c r="H77" s="25">
        <v>99</v>
      </c>
      <c r="I77" s="14">
        <v>30000</v>
      </c>
      <c r="J77" s="11">
        <v>39813</v>
      </c>
      <c r="K77" s="8" t="s">
        <v>43</v>
      </c>
      <c r="L77" s="8" t="s">
        <v>237</v>
      </c>
      <c r="M77" s="8" t="s">
        <v>44</v>
      </c>
      <c r="N77" s="8" t="s">
        <v>243</v>
      </c>
      <c r="O77" s="8" t="s">
        <v>111</v>
      </c>
      <c r="P77" s="97">
        <f t="shared" si="1"/>
        <v>1.5</v>
      </c>
    </row>
    <row r="78" spans="1:16" ht="22.5" hidden="1" customHeight="1">
      <c r="A78" s="8">
        <v>75</v>
      </c>
      <c r="B78" s="26" t="s">
        <v>244</v>
      </c>
      <c r="C78" s="26"/>
      <c r="D78" s="27" t="s">
        <v>31</v>
      </c>
      <c r="E78" s="28">
        <v>36399</v>
      </c>
      <c r="F78" s="12" t="s">
        <v>245</v>
      </c>
      <c r="G78" s="92">
        <v>9.15</v>
      </c>
      <c r="H78" s="25">
        <v>37</v>
      </c>
      <c r="I78" s="14">
        <v>13725</v>
      </c>
      <c r="J78" s="11">
        <v>37712</v>
      </c>
      <c r="K78" s="8" t="s">
        <v>43</v>
      </c>
      <c r="L78" s="8" t="s">
        <v>246</v>
      </c>
      <c r="M78" s="8" t="s">
        <v>44</v>
      </c>
      <c r="N78" s="8" t="s">
        <v>22</v>
      </c>
      <c r="O78" s="8" t="s">
        <v>40</v>
      </c>
      <c r="P78" s="97">
        <f t="shared" si="1"/>
        <v>1.5</v>
      </c>
    </row>
    <row r="79" spans="1:16" ht="22.5" hidden="1" customHeight="1">
      <c r="A79" s="8">
        <v>76</v>
      </c>
      <c r="B79" s="26" t="s">
        <v>247</v>
      </c>
      <c r="C79" s="26"/>
      <c r="D79" s="27" t="s">
        <v>17</v>
      </c>
      <c r="E79" s="28">
        <v>36406</v>
      </c>
      <c r="F79" s="12" t="s">
        <v>248</v>
      </c>
      <c r="G79" s="93">
        <v>362.6</v>
      </c>
      <c r="H79" s="29">
        <v>2452.8000000000002</v>
      </c>
      <c r="I79" s="14">
        <v>326340</v>
      </c>
      <c r="J79" s="11">
        <v>36677</v>
      </c>
      <c r="K79" s="8" t="s">
        <v>81</v>
      </c>
      <c r="L79" s="27" t="s">
        <v>35</v>
      </c>
      <c r="M79" s="27" t="s">
        <v>36</v>
      </c>
      <c r="N79" s="8" t="s">
        <v>22</v>
      </c>
      <c r="O79" s="8" t="s">
        <v>37</v>
      </c>
      <c r="P79" s="97">
        <f t="shared" si="1"/>
        <v>0.89999999999999991</v>
      </c>
    </row>
    <row r="80" spans="1:16" ht="22.5" hidden="1" customHeight="1">
      <c r="A80" s="8">
        <v>77</v>
      </c>
      <c r="B80" s="26" t="s">
        <v>249</v>
      </c>
      <c r="C80" s="26"/>
      <c r="D80" s="27" t="s">
        <v>31</v>
      </c>
      <c r="E80" s="28">
        <v>36406</v>
      </c>
      <c r="F80" s="12" t="s">
        <v>250</v>
      </c>
      <c r="G80" s="93">
        <v>290</v>
      </c>
      <c r="H80" s="29">
        <v>1850</v>
      </c>
      <c r="I80" s="14">
        <v>609000</v>
      </c>
      <c r="J80" s="11">
        <v>38107</v>
      </c>
      <c r="K80" s="8" t="s">
        <v>57</v>
      </c>
      <c r="L80" s="27" t="s">
        <v>139</v>
      </c>
      <c r="M80" s="12" t="s">
        <v>59</v>
      </c>
      <c r="N80" s="8" t="s">
        <v>22</v>
      </c>
      <c r="O80" s="8" t="s">
        <v>60</v>
      </c>
      <c r="P80" s="97">
        <f t="shared" si="1"/>
        <v>2.1</v>
      </c>
    </row>
    <row r="81" spans="1:16" ht="22.5" hidden="1" customHeight="1">
      <c r="A81" s="8">
        <v>78</v>
      </c>
      <c r="B81" s="26" t="s">
        <v>251</v>
      </c>
      <c r="C81" s="26"/>
      <c r="D81" s="27" t="s">
        <v>99</v>
      </c>
      <c r="E81" s="28">
        <v>36441</v>
      </c>
      <c r="F81" s="12" t="s">
        <v>252</v>
      </c>
      <c r="G81" s="93">
        <v>530.09999999999991</v>
      </c>
      <c r="H81" s="29">
        <v>4061</v>
      </c>
      <c r="I81" s="14">
        <v>537415.37999999989</v>
      </c>
      <c r="J81" s="11">
        <v>37341</v>
      </c>
      <c r="K81" s="8" t="s">
        <v>19</v>
      </c>
      <c r="L81" s="27" t="s">
        <v>101</v>
      </c>
      <c r="M81" s="12" t="s">
        <v>102</v>
      </c>
      <c r="N81" s="8" t="s">
        <v>22</v>
      </c>
      <c r="O81" s="8" t="s">
        <v>23</v>
      </c>
      <c r="P81" s="97">
        <f t="shared" si="1"/>
        <v>1.0138</v>
      </c>
    </row>
    <row r="82" spans="1:16" ht="22.5" hidden="1" customHeight="1">
      <c r="A82" s="8">
        <v>79</v>
      </c>
      <c r="B82" s="26" t="s">
        <v>253</v>
      </c>
      <c r="C82" s="26"/>
      <c r="D82" s="27" t="s">
        <v>187</v>
      </c>
      <c r="E82" s="28">
        <v>36469</v>
      </c>
      <c r="F82" s="12" t="s">
        <v>254</v>
      </c>
      <c r="G82" s="93">
        <v>6.641</v>
      </c>
      <c r="H82" s="29">
        <v>37.270000000000003</v>
      </c>
      <c r="I82" s="14">
        <v>6169.2</v>
      </c>
      <c r="J82" s="11">
        <v>36509</v>
      </c>
      <c r="K82" s="8" t="s">
        <v>19</v>
      </c>
      <c r="L82" s="27" t="s">
        <v>20</v>
      </c>
      <c r="M82" s="12" t="s">
        <v>21</v>
      </c>
      <c r="N82" s="8" t="s">
        <v>22</v>
      </c>
      <c r="O82" s="8" t="s">
        <v>255</v>
      </c>
      <c r="P82" s="97">
        <f t="shared" si="1"/>
        <v>0.92895648245746121</v>
      </c>
    </row>
    <row r="83" spans="1:16" ht="22.5" hidden="1" customHeight="1">
      <c r="A83" s="8">
        <v>80</v>
      </c>
      <c r="B83" s="26" t="s">
        <v>256</v>
      </c>
      <c r="C83" s="26"/>
      <c r="D83" s="27" t="s">
        <v>17</v>
      </c>
      <c r="E83" s="28">
        <v>36532</v>
      </c>
      <c r="F83" s="12" t="s">
        <v>257</v>
      </c>
      <c r="G83" s="93">
        <v>16.359000000000002</v>
      </c>
      <c r="H83" s="29">
        <v>140.83199999999999</v>
      </c>
      <c r="I83" s="14">
        <v>16584.754199999999</v>
      </c>
      <c r="J83" s="11">
        <v>36584</v>
      </c>
      <c r="K83" s="8" t="s">
        <v>19</v>
      </c>
      <c r="L83" s="27" t="s">
        <v>90</v>
      </c>
      <c r="M83" s="12" t="s">
        <v>102</v>
      </c>
      <c r="N83" s="8" t="s">
        <v>22</v>
      </c>
      <c r="O83" s="8" t="s">
        <v>63</v>
      </c>
      <c r="P83" s="97">
        <f t="shared" si="1"/>
        <v>1.0137999999999998</v>
      </c>
    </row>
    <row r="84" spans="1:16" ht="22.5" hidden="1" customHeight="1">
      <c r="A84" s="8">
        <v>81</v>
      </c>
      <c r="B84" s="26" t="s">
        <v>258</v>
      </c>
      <c r="C84" s="26"/>
      <c r="D84" s="27" t="s">
        <v>31</v>
      </c>
      <c r="E84" s="28">
        <v>36550</v>
      </c>
      <c r="F84" s="12" t="s">
        <v>259</v>
      </c>
      <c r="G84" s="93">
        <v>13.059999999999999</v>
      </c>
      <c r="H84" s="29">
        <v>21.5</v>
      </c>
      <c r="I84" s="14">
        <v>15671.999999999998</v>
      </c>
      <c r="J84" s="11" t="s">
        <v>33</v>
      </c>
      <c r="K84" s="8" t="s">
        <v>224</v>
      </c>
      <c r="L84" s="27" t="s">
        <v>130</v>
      </c>
      <c r="M84" s="27" t="s">
        <v>49</v>
      </c>
      <c r="N84" s="8" t="s">
        <v>22</v>
      </c>
      <c r="O84" s="17" t="s">
        <v>115</v>
      </c>
      <c r="P84" s="97">
        <f t="shared" si="1"/>
        <v>1.2</v>
      </c>
    </row>
    <row r="85" spans="1:16" ht="22.5" hidden="1" customHeight="1">
      <c r="A85" s="8">
        <v>82</v>
      </c>
      <c r="B85" s="26" t="s">
        <v>260</v>
      </c>
      <c r="C85" s="26" t="s">
        <v>261</v>
      </c>
      <c r="D85" s="27" t="s">
        <v>31</v>
      </c>
      <c r="E85" s="28">
        <v>36550</v>
      </c>
      <c r="F85" s="12" t="s">
        <v>262</v>
      </c>
      <c r="G85" s="93">
        <v>11.125</v>
      </c>
      <c r="H85" s="29">
        <v>30</v>
      </c>
      <c r="I85" s="14">
        <v>10012.5</v>
      </c>
      <c r="J85" s="11" t="s">
        <v>33</v>
      </c>
      <c r="K85" s="21" t="s">
        <v>81</v>
      </c>
      <c r="L85" s="27" t="s">
        <v>139</v>
      </c>
      <c r="M85" s="27" t="s">
        <v>69</v>
      </c>
      <c r="N85" s="8" t="s">
        <v>22</v>
      </c>
      <c r="O85" s="16" t="s">
        <v>263</v>
      </c>
      <c r="P85" s="97">
        <f t="shared" si="1"/>
        <v>0.89999999999999991</v>
      </c>
    </row>
    <row r="86" spans="1:16" ht="22.5" hidden="1" customHeight="1">
      <c r="A86" s="8">
        <v>83</v>
      </c>
      <c r="B86" s="26" t="s">
        <v>264</v>
      </c>
      <c r="C86" s="26"/>
      <c r="D86" s="27" t="s">
        <v>31</v>
      </c>
      <c r="E86" s="28">
        <v>36573</v>
      </c>
      <c r="F86" s="12" t="s">
        <v>265</v>
      </c>
      <c r="G86" s="93">
        <v>6.1</v>
      </c>
      <c r="H86" s="29">
        <v>9.1</v>
      </c>
      <c r="I86" s="14">
        <v>7320</v>
      </c>
      <c r="J86" s="11" t="s">
        <v>33</v>
      </c>
      <c r="K86" s="8" t="s">
        <v>224</v>
      </c>
      <c r="L86" s="27" t="s">
        <v>130</v>
      </c>
      <c r="M86" s="27" t="s">
        <v>49</v>
      </c>
      <c r="N86" s="8" t="s">
        <v>22</v>
      </c>
      <c r="O86" s="8" t="s">
        <v>40</v>
      </c>
      <c r="P86" s="97">
        <f t="shared" si="1"/>
        <v>1.2000000000000002</v>
      </c>
    </row>
    <row r="87" spans="1:16" ht="22.5" hidden="1" customHeight="1">
      <c r="A87" s="8">
        <v>84</v>
      </c>
      <c r="B87" s="26" t="s">
        <v>266</v>
      </c>
      <c r="C87" s="26"/>
      <c r="D87" s="27" t="s">
        <v>99</v>
      </c>
      <c r="E87" s="28">
        <v>36622</v>
      </c>
      <c r="F87" s="12" t="s">
        <v>267</v>
      </c>
      <c r="G87" s="93">
        <v>275</v>
      </c>
      <c r="H87" s="29">
        <v>2102.9699999999998</v>
      </c>
      <c r="I87" s="14">
        <v>278795</v>
      </c>
      <c r="J87" s="11">
        <v>37769</v>
      </c>
      <c r="K87" s="27" t="s">
        <v>19</v>
      </c>
      <c r="L87" s="27" t="s">
        <v>101</v>
      </c>
      <c r="M87" s="27" t="s">
        <v>102</v>
      </c>
      <c r="N87" s="8" t="s">
        <v>22</v>
      </c>
      <c r="O87" s="8" t="s">
        <v>37</v>
      </c>
      <c r="P87" s="97">
        <f t="shared" si="1"/>
        <v>1.0138</v>
      </c>
    </row>
    <row r="88" spans="1:16" ht="22.5" hidden="1" customHeight="1">
      <c r="A88" s="8">
        <v>85</v>
      </c>
      <c r="B88" s="26" t="s">
        <v>268</v>
      </c>
      <c r="C88" s="26"/>
      <c r="D88" s="27" t="s">
        <v>99</v>
      </c>
      <c r="E88" s="28">
        <v>36644</v>
      </c>
      <c r="F88" s="12" t="s">
        <v>269</v>
      </c>
      <c r="G88" s="93">
        <v>565.29999999999995</v>
      </c>
      <c r="H88" s="29">
        <v>3631.53</v>
      </c>
      <c r="I88" s="14">
        <v>573101.1399999999</v>
      </c>
      <c r="J88" s="11">
        <v>37377</v>
      </c>
      <c r="K88" s="27" t="s">
        <v>19</v>
      </c>
      <c r="L88" s="27" t="s">
        <v>101</v>
      </c>
      <c r="M88" s="27" t="s">
        <v>102</v>
      </c>
      <c r="N88" s="8" t="s">
        <v>22</v>
      </c>
      <c r="O88" s="8" t="s">
        <v>63</v>
      </c>
      <c r="P88" s="97">
        <f t="shared" si="1"/>
        <v>1.0137999999999998</v>
      </c>
    </row>
    <row r="89" spans="1:16" ht="22.5" hidden="1" customHeight="1">
      <c r="A89" s="8">
        <v>86</v>
      </c>
      <c r="B89" s="26" t="s">
        <v>270</v>
      </c>
      <c r="C89" s="26"/>
      <c r="D89" s="27" t="s">
        <v>31</v>
      </c>
      <c r="E89" s="28">
        <v>36649</v>
      </c>
      <c r="F89" s="12" t="s">
        <v>271</v>
      </c>
      <c r="G89" s="93">
        <v>14</v>
      </c>
      <c r="H89" s="29">
        <v>22</v>
      </c>
      <c r="I89" s="14">
        <v>16800</v>
      </c>
      <c r="J89" s="11" t="s">
        <v>33</v>
      </c>
      <c r="K89" s="8" t="s">
        <v>129</v>
      </c>
      <c r="L89" s="27" t="s">
        <v>130</v>
      </c>
      <c r="M89" s="12" t="s">
        <v>49</v>
      </c>
      <c r="N89" s="8" t="s">
        <v>22</v>
      </c>
      <c r="O89" s="8" t="s">
        <v>205</v>
      </c>
      <c r="P89" s="97">
        <f t="shared" si="1"/>
        <v>1.2</v>
      </c>
    </row>
    <row r="90" spans="1:16" ht="22.5" hidden="1" customHeight="1">
      <c r="A90" s="8">
        <v>87</v>
      </c>
      <c r="B90" s="26" t="s">
        <v>272</v>
      </c>
      <c r="C90" s="26"/>
      <c r="D90" s="27" t="s">
        <v>17</v>
      </c>
      <c r="E90" s="28">
        <v>36679</v>
      </c>
      <c r="F90" s="12" t="s">
        <v>273</v>
      </c>
      <c r="G90" s="93">
        <v>284.01600000000002</v>
      </c>
      <c r="H90" s="29">
        <v>2265</v>
      </c>
      <c r="I90" s="14">
        <v>287935.42080000002</v>
      </c>
      <c r="J90" s="11">
        <v>37708</v>
      </c>
      <c r="K90" s="8" t="s">
        <v>19</v>
      </c>
      <c r="L90" s="27" t="s">
        <v>109</v>
      </c>
      <c r="M90" s="27" t="s">
        <v>102</v>
      </c>
      <c r="N90" s="8" t="s">
        <v>22</v>
      </c>
      <c r="O90" s="8" t="s">
        <v>23</v>
      </c>
      <c r="P90" s="97">
        <f t="shared" si="1"/>
        <v>1.0138</v>
      </c>
    </row>
    <row r="91" spans="1:16" ht="22.5" hidden="1" customHeight="1">
      <c r="A91" s="8">
        <v>88</v>
      </c>
      <c r="B91" s="26" t="s">
        <v>274</v>
      </c>
      <c r="C91" s="26"/>
      <c r="D91" s="27" t="s">
        <v>31</v>
      </c>
      <c r="E91" s="28">
        <v>36696</v>
      </c>
      <c r="F91" s="12" t="s">
        <v>275</v>
      </c>
      <c r="G91" s="93">
        <v>11.4</v>
      </c>
      <c r="H91" s="29">
        <v>10.693</v>
      </c>
      <c r="I91" s="14">
        <v>10260</v>
      </c>
      <c r="J91" s="11" t="s">
        <v>33</v>
      </c>
      <c r="K91" s="8" t="s">
        <v>68</v>
      </c>
      <c r="L91" s="27" t="s">
        <v>90</v>
      </c>
      <c r="M91" s="27" t="s">
        <v>27</v>
      </c>
      <c r="N91" s="8" t="s">
        <v>22</v>
      </c>
      <c r="O91" s="8" t="s">
        <v>23</v>
      </c>
      <c r="P91" s="97">
        <f t="shared" si="1"/>
        <v>0.89999999999999991</v>
      </c>
    </row>
    <row r="92" spans="1:16" ht="22.5" hidden="1" customHeight="1">
      <c r="A92" s="8">
        <v>89</v>
      </c>
      <c r="B92" s="26" t="s">
        <v>276</v>
      </c>
      <c r="C92" s="26"/>
      <c r="D92" s="27" t="s">
        <v>99</v>
      </c>
      <c r="E92" s="28">
        <v>36721</v>
      </c>
      <c r="F92" s="12" t="s">
        <v>277</v>
      </c>
      <c r="G92" s="93">
        <v>289.29999999999995</v>
      </c>
      <c r="H92" s="29">
        <v>2383.9499999999998</v>
      </c>
      <c r="I92" s="14">
        <v>293292.33999999997</v>
      </c>
      <c r="J92" s="28">
        <v>37898</v>
      </c>
      <c r="K92" s="8" t="s">
        <v>19</v>
      </c>
      <c r="L92" s="27" t="s">
        <v>101</v>
      </c>
      <c r="M92" s="27" t="s">
        <v>102</v>
      </c>
      <c r="N92" s="27" t="s">
        <v>22</v>
      </c>
      <c r="O92" s="8" t="s">
        <v>54</v>
      </c>
      <c r="P92" s="97">
        <f t="shared" si="1"/>
        <v>1.0138</v>
      </c>
    </row>
    <row r="93" spans="1:16" ht="22.5" hidden="1" customHeight="1">
      <c r="A93" s="8">
        <v>90</v>
      </c>
      <c r="B93" s="9" t="s">
        <v>227</v>
      </c>
      <c r="C93" s="9" t="s">
        <v>278</v>
      </c>
      <c r="D93" s="8" t="s">
        <v>31</v>
      </c>
      <c r="E93" s="28">
        <v>36728</v>
      </c>
      <c r="F93" s="12" t="s">
        <v>279</v>
      </c>
      <c r="G93" s="92">
        <v>5.6</v>
      </c>
      <c r="H93" s="25">
        <v>30.24</v>
      </c>
      <c r="I93" s="14">
        <v>6720</v>
      </c>
      <c r="J93" s="28" t="s">
        <v>33</v>
      </c>
      <c r="K93" s="8" t="s">
        <v>19</v>
      </c>
      <c r="L93" s="8" t="s">
        <v>161</v>
      </c>
      <c r="M93" s="12" t="s">
        <v>49</v>
      </c>
      <c r="N93" s="27" t="s">
        <v>22</v>
      </c>
      <c r="O93" s="8" t="s">
        <v>280</v>
      </c>
      <c r="P93" s="97">
        <f t="shared" si="1"/>
        <v>1.2</v>
      </c>
    </row>
    <row r="94" spans="1:16" ht="22.5" hidden="1" customHeight="1">
      <c r="A94" s="8">
        <v>91</v>
      </c>
      <c r="B94" s="9" t="s">
        <v>281</v>
      </c>
      <c r="C94" s="9"/>
      <c r="D94" s="8" t="s">
        <v>99</v>
      </c>
      <c r="E94" s="28">
        <v>36745</v>
      </c>
      <c r="F94" s="12" t="s">
        <v>282</v>
      </c>
      <c r="G94" s="92">
        <v>597.25</v>
      </c>
      <c r="H94" s="25">
        <v>4850</v>
      </c>
      <c r="I94" s="14">
        <v>605492.04999999993</v>
      </c>
      <c r="J94" s="11">
        <v>37822</v>
      </c>
      <c r="K94" s="8" t="s">
        <v>19</v>
      </c>
      <c r="L94" s="8" t="s">
        <v>101</v>
      </c>
      <c r="M94" s="8" t="s">
        <v>102</v>
      </c>
      <c r="N94" s="8" t="s">
        <v>22</v>
      </c>
      <c r="O94" s="16" t="s">
        <v>283</v>
      </c>
      <c r="P94" s="97">
        <f t="shared" si="1"/>
        <v>1.0137999999999998</v>
      </c>
    </row>
    <row r="95" spans="1:16" ht="22.5" hidden="1" customHeight="1">
      <c r="A95" s="8">
        <v>92</v>
      </c>
      <c r="B95" s="9" t="s">
        <v>284</v>
      </c>
      <c r="C95" s="9"/>
      <c r="D95" s="8" t="s">
        <v>17</v>
      </c>
      <c r="E95" s="28">
        <v>36752</v>
      </c>
      <c r="F95" s="12" t="s">
        <v>285</v>
      </c>
      <c r="G95" s="92">
        <v>19.2</v>
      </c>
      <c r="H95" s="25">
        <v>140</v>
      </c>
      <c r="I95" s="14">
        <v>20880</v>
      </c>
      <c r="J95" s="11" t="s">
        <v>33</v>
      </c>
      <c r="K95" s="8" t="s">
        <v>286</v>
      </c>
      <c r="L95" s="8" t="s">
        <v>90</v>
      </c>
      <c r="M95" s="8" t="s">
        <v>21</v>
      </c>
      <c r="N95" s="8" t="s">
        <v>22</v>
      </c>
      <c r="O95" s="8" t="s">
        <v>87</v>
      </c>
      <c r="P95" s="97">
        <f t="shared" si="1"/>
        <v>1.0874999999999999</v>
      </c>
    </row>
    <row r="96" spans="1:16" ht="22.5" hidden="1" customHeight="1">
      <c r="A96" s="8">
        <v>93</v>
      </c>
      <c r="B96" s="9" t="s">
        <v>287</v>
      </c>
      <c r="C96" s="9"/>
      <c r="D96" s="8" t="s">
        <v>31</v>
      </c>
      <c r="E96" s="28">
        <v>36784</v>
      </c>
      <c r="F96" s="12" t="s">
        <v>288</v>
      </c>
      <c r="G96" s="92">
        <v>49</v>
      </c>
      <c r="H96" s="25">
        <v>157.08000000000001</v>
      </c>
      <c r="I96" s="14">
        <v>58800</v>
      </c>
      <c r="J96" s="11" t="s">
        <v>33</v>
      </c>
      <c r="K96" s="8" t="s">
        <v>224</v>
      </c>
      <c r="L96" s="8" t="s">
        <v>130</v>
      </c>
      <c r="M96" s="8" t="s">
        <v>49</v>
      </c>
      <c r="N96" s="8" t="s">
        <v>22</v>
      </c>
      <c r="O96" s="8" t="s">
        <v>289</v>
      </c>
      <c r="P96" s="97">
        <f t="shared" si="1"/>
        <v>1.2</v>
      </c>
    </row>
    <row r="97" spans="1:16" ht="22.5" hidden="1" customHeight="1">
      <c r="A97" s="8">
        <v>94</v>
      </c>
      <c r="B97" s="9" t="s">
        <v>290</v>
      </c>
      <c r="C97" s="9"/>
      <c r="D97" s="8" t="s">
        <v>31</v>
      </c>
      <c r="E97" s="28">
        <v>36815</v>
      </c>
      <c r="F97" s="12" t="s">
        <v>291</v>
      </c>
      <c r="G97" s="92">
        <v>10</v>
      </c>
      <c r="H97" s="25">
        <v>86.4</v>
      </c>
      <c r="I97" s="14">
        <v>12000</v>
      </c>
      <c r="J97" s="11">
        <v>37104</v>
      </c>
      <c r="K97" s="8" t="s">
        <v>292</v>
      </c>
      <c r="L97" s="8" t="s">
        <v>20</v>
      </c>
      <c r="M97" s="8" t="s">
        <v>49</v>
      </c>
      <c r="N97" s="8" t="s">
        <v>22</v>
      </c>
      <c r="O97" s="8" t="s">
        <v>45</v>
      </c>
      <c r="P97" s="97">
        <f t="shared" si="1"/>
        <v>1.2</v>
      </c>
    </row>
    <row r="98" spans="1:16" ht="22.5" hidden="1" customHeight="1">
      <c r="A98" s="8">
        <v>95</v>
      </c>
      <c r="B98" s="9" t="s">
        <v>29</v>
      </c>
      <c r="C98" s="9" t="s">
        <v>293</v>
      </c>
      <c r="D98" s="8" t="s">
        <v>31</v>
      </c>
      <c r="E98" s="28">
        <v>36822</v>
      </c>
      <c r="F98" s="12" t="s">
        <v>294</v>
      </c>
      <c r="G98" s="92">
        <v>0.82499999999999996</v>
      </c>
      <c r="H98" s="25">
        <v>1.56</v>
      </c>
      <c r="I98" s="14">
        <v>742.5</v>
      </c>
      <c r="J98" s="11">
        <v>36829</v>
      </c>
      <c r="K98" s="8" t="s">
        <v>68</v>
      </c>
      <c r="L98" s="8" t="s">
        <v>35</v>
      </c>
      <c r="M98" s="12" t="s">
        <v>69</v>
      </c>
      <c r="N98" s="8" t="s">
        <v>22</v>
      </c>
      <c r="O98" s="8" t="s">
        <v>37</v>
      </c>
      <c r="P98" s="97">
        <f t="shared" si="1"/>
        <v>0.90000000000000013</v>
      </c>
    </row>
    <row r="99" spans="1:16" ht="22.5" hidden="1" customHeight="1">
      <c r="A99" s="8">
        <v>96</v>
      </c>
      <c r="B99" s="9" t="s">
        <v>295</v>
      </c>
      <c r="C99" s="9"/>
      <c r="D99" s="8" t="s">
        <v>31</v>
      </c>
      <c r="E99" s="28">
        <v>36830</v>
      </c>
      <c r="F99" s="12" t="s">
        <v>296</v>
      </c>
      <c r="G99" s="92">
        <v>5.1970000000000001</v>
      </c>
      <c r="H99" s="25">
        <v>32.86</v>
      </c>
      <c r="I99" s="30">
        <v>4677.3</v>
      </c>
      <c r="J99" s="11">
        <v>37104</v>
      </c>
      <c r="K99" s="8" t="s">
        <v>19</v>
      </c>
      <c r="L99" s="8" t="s">
        <v>297</v>
      </c>
      <c r="M99" s="8" t="s">
        <v>27</v>
      </c>
      <c r="N99" s="8" t="s">
        <v>22</v>
      </c>
      <c r="O99" s="8" t="s">
        <v>87</v>
      </c>
      <c r="P99" s="97">
        <f t="shared" si="1"/>
        <v>0.89999999999999991</v>
      </c>
    </row>
    <row r="100" spans="1:16" ht="22.5" hidden="1" customHeight="1">
      <c r="A100" s="8">
        <v>97</v>
      </c>
      <c r="B100" s="9" t="s">
        <v>298</v>
      </c>
      <c r="C100" s="9"/>
      <c r="D100" s="8" t="s">
        <v>31</v>
      </c>
      <c r="E100" s="28">
        <v>36830</v>
      </c>
      <c r="F100" s="12" t="s">
        <v>299</v>
      </c>
      <c r="G100" s="92">
        <v>5.1970000000000001</v>
      </c>
      <c r="H100" s="25">
        <v>33.340000000000003</v>
      </c>
      <c r="I100" s="14">
        <v>4677.3</v>
      </c>
      <c r="J100" s="11">
        <v>37135</v>
      </c>
      <c r="K100" s="21" t="s">
        <v>19</v>
      </c>
      <c r="L100" s="8" t="s">
        <v>297</v>
      </c>
      <c r="M100" s="8" t="s">
        <v>27</v>
      </c>
      <c r="N100" s="8" t="s">
        <v>22</v>
      </c>
      <c r="O100" s="16" t="s">
        <v>255</v>
      </c>
      <c r="P100" s="97">
        <f t="shared" si="1"/>
        <v>0.89999999999999991</v>
      </c>
    </row>
    <row r="101" spans="1:16" ht="22.5" hidden="1" customHeight="1">
      <c r="A101" s="8">
        <v>98</v>
      </c>
      <c r="B101" s="9" t="s">
        <v>300</v>
      </c>
      <c r="C101" s="9"/>
      <c r="D101" s="8" t="s">
        <v>99</v>
      </c>
      <c r="E101" s="28">
        <v>36875</v>
      </c>
      <c r="F101" s="12" t="s">
        <v>301</v>
      </c>
      <c r="G101" s="92">
        <v>1090</v>
      </c>
      <c r="H101" s="25">
        <v>7766.83</v>
      </c>
      <c r="I101" s="14">
        <v>1105042</v>
      </c>
      <c r="J101" s="11">
        <v>37764</v>
      </c>
      <c r="K101" s="8" t="s">
        <v>19</v>
      </c>
      <c r="L101" s="8" t="s">
        <v>101</v>
      </c>
      <c r="M101" s="8" t="s">
        <v>102</v>
      </c>
      <c r="N101" s="8" t="s">
        <v>22</v>
      </c>
      <c r="O101" s="17" t="s">
        <v>45</v>
      </c>
      <c r="P101" s="97">
        <f t="shared" si="1"/>
        <v>1.0137999999999998</v>
      </c>
    </row>
    <row r="102" spans="1:16" ht="22.5" hidden="1" customHeight="1">
      <c r="A102" s="8">
        <v>99</v>
      </c>
      <c r="B102" s="9" t="s">
        <v>281</v>
      </c>
      <c r="C102" s="9"/>
      <c r="D102" s="8" t="s">
        <v>302</v>
      </c>
      <c r="E102" s="28">
        <v>36880</v>
      </c>
      <c r="F102" s="12" t="s">
        <v>303</v>
      </c>
      <c r="G102" s="92">
        <v>218.62</v>
      </c>
      <c r="H102" s="25">
        <v>1729.05</v>
      </c>
      <c r="I102" s="14">
        <v>221636.95600000001</v>
      </c>
      <c r="J102" s="11">
        <v>37822</v>
      </c>
      <c r="K102" s="8" t="s">
        <v>19</v>
      </c>
      <c r="L102" s="8" t="s">
        <v>304</v>
      </c>
      <c r="M102" s="8" t="s">
        <v>102</v>
      </c>
      <c r="N102" s="8" t="s">
        <v>22</v>
      </c>
      <c r="O102" s="17" t="s">
        <v>283</v>
      </c>
      <c r="P102" s="97">
        <f t="shared" si="1"/>
        <v>1.0138</v>
      </c>
    </row>
    <row r="103" spans="1:16" ht="22.5" hidden="1" customHeight="1">
      <c r="A103" s="8">
        <v>100</v>
      </c>
      <c r="B103" s="9" t="s">
        <v>305</v>
      </c>
      <c r="C103" s="9"/>
      <c r="D103" s="8" t="s">
        <v>31</v>
      </c>
      <c r="E103" s="11">
        <v>36903</v>
      </c>
      <c r="F103" s="12" t="s">
        <v>306</v>
      </c>
      <c r="G103" s="92">
        <v>9.6000000000000014</v>
      </c>
      <c r="H103" s="25">
        <v>39.42</v>
      </c>
      <c r="I103" s="14">
        <v>8640.0000000000018</v>
      </c>
      <c r="J103" s="11">
        <v>37190</v>
      </c>
      <c r="K103" s="8" t="s">
        <v>19</v>
      </c>
      <c r="L103" s="8" t="s">
        <v>307</v>
      </c>
      <c r="M103" s="8" t="s">
        <v>69</v>
      </c>
      <c r="N103" s="8" t="s">
        <v>22</v>
      </c>
      <c r="O103" s="8" t="s">
        <v>308</v>
      </c>
      <c r="P103" s="97">
        <f t="shared" si="1"/>
        <v>0.90000000000000013</v>
      </c>
    </row>
    <row r="104" spans="1:16" ht="22.5" hidden="1" customHeight="1">
      <c r="A104" s="8">
        <v>101</v>
      </c>
      <c r="B104" s="31" t="s">
        <v>309</v>
      </c>
      <c r="C104" s="31"/>
      <c r="D104" s="8" t="s">
        <v>17</v>
      </c>
      <c r="E104" s="11">
        <v>36931</v>
      </c>
      <c r="F104" s="12" t="s">
        <v>310</v>
      </c>
      <c r="G104" s="92">
        <v>6.54</v>
      </c>
      <c r="H104" s="12">
        <v>40.869999999999997</v>
      </c>
      <c r="I104" s="14">
        <v>5886</v>
      </c>
      <c r="J104" s="11">
        <v>37072</v>
      </c>
      <c r="K104" s="8" t="s">
        <v>19</v>
      </c>
      <c r="L104" s="8" t="s">
        <v>307</v>
      </c>
      <c r="M104" s="12" t="s">
        <v>69</v>
      </c>
      <c r="N104" s="8" t="s">
        <v>22</v>
      </c>
      <c r="O104" s="8" t="s">
        <v>84</v>
      </c>
      <c r="P104" s="97">
        <f t="shared" si="1"/>
        <v>0.9</v>
      </c>
    </row>
    <row r="105" spans="1:16" ht="22.5" hidden="1" customHeight="1">
      <c r="A105" s="8">
        <v>102</v>
      </c>
      <c r="B105" s="9" t="s">
        <v>311</v>
      </c>
      <c r="C105" s="9"/>
      <c r="D105" s="8" t="s">
        <v>99</v>
      </c>
      <c r="E105" s="11">
        <v>36936</v>
      </c>
      <c r="F105" s="12" t="s">
        <v>312</v>
      </c>
      <c r="G105" s="92">
        <v>1153.7</v>
      </c>
      <c r="H105" s="12">
        <v>8202.49</v>
      </c>
      <c r="I105" s="14">
        <v>1169621.06</v>
      </c>
      <c r="J105" s="11">
        <v>37979</v>
      </c>
      <c r="K105" s="27" t="s">
        <v>19</v>
      </c>
      <c r="L105" s="8" t="s">
        <v>101</v>
      </c>
      <c r="M105" s="8" t="s">
        <v>102</v>
      </c>
      <c r="N105" s="8" t="s">
        <v>22</v>
      </c>
      <c r="O105" s="8" t="s">
        <v>63</v>
      </c>
      <c r="P105" s="97">
        <f t="shared" si="1"/>
        <v>1.0137999999999998</v>
      </c>
    </row>
    <row r="106" spans="1:16" ht="22.5" hidden="1" customHeight="1">
      <c r="A106" s="8">
        <v>103</v>
      </c>
      <c r="B106" s="9" t="s">
        <v>313</v>
      </c>
      <c r="C106" s="9"/>
      <c r="D106" s="8" t="s">
        <v>17</v>
      </c>
      <c r="E106" s="11">
        <v>36962</v>
      </c>
      <c r="F106" s="12" t="s">
        <v>314</v>
      </c>
      <c r="G106" s="92">
        <v>5</v>
      </c>
      <c r="H106" s="12">
        <v>31.5</v>
      </c>
      <c r="I106" s="14">
        <v>4500</v>
      </c>
      <c r="J106" s="11">
        <v>37218</v>
      </c>
      <c r="K106" s="8" t="s">
        <v>68</v>
      </c>
      <c r="L106" s="8" t="s">
        <v>90</v>
      </c>
      <c r="M106" s="12" t="s">
        <v>27</v>
      </c>
      <c r="N106" s="8" t="s">
        <v>22</v>
      </c>
      <c r="O106" s="8" t="s">
        <v>145</v>
      </c>
      <c r="P106" s="97">
        <f t="shared" si="1"/>
        <v>0.9</v>
      </c>
    </row>
    <row r="107" spans="1:16" ht="22.5" customHeight="1">
      <c r="A107" s="8">
        <v>104</v>
      </c>
      <c r="B107" s="9" t="s">
        <v>315</v>
      </c>
      <c r="C107" s="9"/>
      <c r="D107" s="8" t="s">
        <v>99</v>
      </c>
      <c r="E107" s="11">
        <v>37008</v>
      </c>
      <c r="F107" s="12" t="s">
        <v>316</v>
      </c>
      <c r="G107" s="92">
        <v>277.64</v>
      </c>
      <c r="H107" s="12">
        <v>2332.96</v>
      </c>
      <c r="I107" s="14">
        <v>281471.43199999997</v>
      </c>
      <c r="J107" s="11">
        <v>37872</v>
      </c>
      <c r="K107" s="8" t="s">
        <v>19</v>
      </c>
      <c r="L107" s="8" t="s">
        <v>101</v>
      </c>
      <c r="M107" s="8" t="s">
        <v>102</v>
      </c>
      <c r="N107" s="8" t="s">
        <v>22</v>
      </c>
      <c r="O107" s="8" t="s">
        <v>153</v>
      </c>
      <c r="P107" s="97">
        <f t="shared" si="1"/>
        <v>1.0138</v>
      </c>
    </row>
    <row r="108" spans="1:16" ht="22.5" hidden="1" customHeight="1">
      <c r="A108" s="8">
        <v>105</v>
      </c>
      <c r="B108" s="9" t="s">
        <v>317</v>
      </c>
      <c r="C108" s="9"/>
      <c r="D108" s="8" t="s">
        <v>31</v>
      </c>
      <c r="E108" s="11">
        <v>37021</v>
      </c>
      <c r="F108" s="12" t="s">
        <v>318</v>
      </c>
      <c r="G108" s="92">
        <v>7.52</v>
      </c>
      <c r="H108" s="12">
        <v>43.8</v>
      </c>
      <c r="I108" s="14">
        <v>6768</v>
      </c>
      <c r="J108" s="11">
        <v>37082</v>
      </c>
      <c r="K108" s="8" t="s">
        <v>19</v>
      </c>
      <c r="L108" s="8" t="s">
        <v>246</v>
      </c>
      <c r="M108" s="12" t="s">
        <v>27</v>
      </c>
      <c r="N108" s="8" t="s">
        <v>22</v>
      </c>
      <c r="O108" s="8" t="s">
        <v>221</v>
      </c>
      <c r="P108" s="97">
        <f t="shared" si="1"/>
        <v>0.9</v>
      </c>
    </row>
    <row r="109" spans="1:16" ht="22.5" hidden="1" customHeight="1">
      <c r="A109" s="8">
        <v>106</v>
      </c>
      <c r="B109" s="9" t="s">
        <v>319</v>
      </c>
      <c r="C109" s="9"/>
      <c r="D109" s="8" t="s">
        <v>31</v>
      </c>
      <c r="E109" s="11">
        <v>37039</v>
      </c>
      <c r="F109" s="12" t="s">
        <v>320</v>
      </c>
      <c r="G109" s="92">
        <v>10</v>
      </c>
      <c r="H109" s="12">
        <v>43.8</v>
      </c>
      <c r="I109" s="14">
        <v>12000</v>
      </c>
      <c r="J109" s="11" t="s">
        <v>33</v>
      </c>
      <c r="K109" s="8" t="s">
        <v>125</v>
      </c>
      <c r="L109" s="8" t="s">
        <v>20</v>
      </c>
      <c r="M109" s="12" t="s">
        <v>49</v>
      </c>
      <c r="N109" s="8" t="s">
        <v>22</v>
      </c>
      <c r="O109" s="8" t="s">
        <v>84</v>
      </c>
      <c r="P109" s="97">
        <f t="shared" si="1"/>
        <v>1.2</v>
      </c>
    </row>
    <row r="110" spans="1:16" ht="22.5" hidden="1" customHeight="1">
      <c r="A110" s="8">
        <v>107</v>
      </c>
      <c r="B110" s="9" t="s">
        <v>321</v>
      </c>
      <c r="C110" s="9"/>
      <c r="D110" s="8" t="s">
        <v>51</v>
      </c>
      <c r="E110" s="11">
        <v>37043</v>
      </c>
      <c r="F110" s="12" t="s">
        <v>322</v>
      </c>
      <c r="G110" s="92">
        <v>12</v>
      </c>
      <c r="H110" s="12">
        <v>2</v>
      </c>
      <c r="I110" s="14">
        <v>4800</v>
      </c>
      <c r="J110" s="11">
        <v>37743</v>
      </c>
      <c r="K110" s="8" t="s">
        <v>53</v>
      </c>
      <c r="L110" s="8" t="s">
        <v>53</v>
      </c>
      <c r="M110" s="12" t="s">
        <v>53</v>
      </c>
      <c r="N110" s="8" t="s">
        <v>22</v>
      </c>
      <c r="O110" s="8" t="s">
        <v>283</v>
      </c>
      <c r="P110" s="97">
        <f t="shared" si="1"/>
        <v>0.39999999999999997</v>
      </c>
    </row>
    <row r="111" spans="1:16" ht="22.5" hidden="1" customHeight="1">
      <c r="A111" s="8">
        <v>108</v>
      </c>
      <c r="B111" s="9" t="s">
        <v>321</v>
      </c>
      <c r="C111" s="9"/>
      <c r="D111" s="8" t="s">
        <v>302</v>
      </c>
      <c r="E111" s="11">
        <v>37112</v>
      </c>
      <c r="F111" s="12" t="s">
        <v>323</v>
      </c>
      <c r="G111" s="92">
        <v>679.7</v>
      </c>
      <c r="H111" s="12">
        <v>5835</v>
      </c>
      <c r="I111" s="14">
        <v>689079.86</v>
      </c>
      <c r="J111" s="11">
        <v>37743</v>
      </c>
      <c r="K111" s="8" t="s">
        <v>19</v>
      </c>
      <c r="L111" s="8" t="s">
        <v>304</v>
      </c>
      <c r="M111" s="12" t="s">
        <v>102</v>
      </c>
      <c r="N111" s="8" t="s">
        <v>22</v>
      </c>
      <c r="O111" s="8" t="s">
        <v>283</v>
      </c>
      <c r="P111" s="97">
        <f t="shared" si="1"/>
        <v>1.0137999999999998</v>
      </c>
    </row>
    <row r="112" spans="1:16" ht="22.5" hidden="1" customHeight="1">
      <c r="A112" s="8">
        <v>109</v>
      </c>
      <c r="B112" s="9" t="s">
        <v>324</v>
      </c>
      <c r="C112" s="9"/>
      <c r="D112" s="8" t="s">
        <v>99</v>
      </c>
      <c r="E112" s="11">
        <v>37119</v>
      </c>
      <c r="F112" s="12" t="s">
        <v>325</v>
      </c>
      <c r="G112" s="92">
        <v>541</v>
      </c>
      <c r="H112" s="12">
        <v>3780</v>
      </c>
      <c r="I112" s="14">
        <v>548465.79999999993</v>
      </c>
      <c r="J112" s="11">
        <v>38078</v>
      </c>
      <c r="K112" s="8" t="s">
        <v>19</v>
      </c>
      <c r="L112" s="8" t="s">
        <v>101</v>
      </c>
      <c r="M112" s="12" t="s">
        <v>102</v>
      </c>
      <c r="N112" s="8" t="s">
        <v>22</v>
      </c>
      <c r="O112" s="8" t="s">
        <v>63</v>
      </c>
      <c r="P112" s="97">
        <f t="shared" si="1"/>
        <v>1.0137999999999998</v>
      </c>
    </row>
    <row r="113" spans="1:16" ht="22.5" hidden="1" customHeight="1">
      <c r="A113" s="8">
        <v>110</v>
      </c>
      <c r="B113" s="9" t="s">
        <v>219</v>
      </c>
      <c r="C113" s="9"/>
      <c r="D113" s="8" t="s">
        <v>31</v>
      </c>
      <c r="E113" s="11">
        <v>37119</v>
      </c>
      <c r="F113" s="12" t="s">
        <v>326</v>
      </c>
      <c r="G113" s="92">
        <v>131.1</v>
      </c>
      <c r="H113" s="12">
        <v>969</v>
      </c>
      <c r="I113" s="14">
        <v>132909.18</v>
      </c>
      <c r="J113" s="11">
        <v>37271</v>
      </c>
      <c r="K113" s="8" t="s">
        <v>19</v>
      </c>
      <c r="L113" s="8" t="s">
        <v>109</v>
      </c>
      <c r="M113" s="12" t="s">
        <v>102</v>
      </c>
      <c r="N113" s="8" t="s">
        <v>22</v>
      </c>
      <c r="O113" s="8" t="s">
        <v>221</v>
      </c>
      <c r="P113" s="97">
        <f t="shared" si="1"/>
        <v>1.0138</v>
      </c>
    </row>
    <row r="114" spans="1:16" ht="22.5" hidden="1" customHeight="1">
      <c r="A114" s="8">
        <v>111</v>
      </c>
      <c r="B114" s="9" t="s">
        <v>327</v>
      </c>
      <c r="C114" s="9"/>
      <c r="D114" s="8" t="s">
        <v>302</v>
      </c>
      <c r="E114" s="11">
        <v>37159</v>
      </c>
      <c r="F114" s="12" t="s">
        <v>328</v>
      </c>
      <c r="G114" s="92">
        <v>337.05</v>
      </c>
      <c r="H114" s="12">
        <v>2952</v>
      </c>
      <c r="I114" s="14">
        <v>341701.29</v>
      </c>
      <c r="J114" s="11">
        <v>37828</v>
      </c>
      <c r="K114" s="8" t="s">
        <v>19</v>
      </c>
      <c r="L114" s="8" t="s">
        <v>304</v>
      </c>
      <c r="M114" s="8" t="s">
        <v>102</v>
      </c>
      <c r="N114" s="8" t="s">
        <v>22</v>
      </c>
      <c r="O114" s="8" t="s">
        <v>283</v>
      </c>
      <c r="P114" s="97">
        <f t="shared" si="1"/>
        <v>1.0137999999999998</v>
      </c>
    </row>
    <row r="115" spans="1:16" ht="22.5" hidden="1" customHeight="1">
      <c r="A115" s="8">
        <v>112</v>
      </c>
      <c r="B115" s="9" t="s">
        <v>329</v>
      </c>
      <c r="C115" s="9"/>
      <c r="D115" s="8" t="s">
        <v>31</v>
      </c>
      <c r="E115" s="11">
        <v>37159</v>
      </c>
      <c r="F115" s="12" t="s">
        <v>330</v>
      </c>
      <c r="G115" s="92">
        <v>67.5</v>
      </c>
      <c r="H115" s="12">
        <v>365.16</v>
      </c>
      <c r="I115" s="14">
        <v>135000</v>
      </c>
      <c r="J115" s="11">
        <v>40269</v>
      </c>
      <c r="K115" s="8" t="s">
        <v>108</v>
      </c>
      <c r="L115" s="8" t="s">
        <v>97</v>
      </c>
      <c r="M115" s="8" t="s">
        <v>110</v>
      </c>
      <c r="N115" s="8" t="s">
        <v>22</v>
      </c>
      <c r="O115" s="8" t="s">
        <v>111</v>
      </c>
      <c r="P115" s="97">
        <f t="shared" si="1"/>
        <v>2</v>
      </c>
    </row>
    <row r="116" spans="1:16" ht="22.5" hidden="1" customHeight="1">
      <c r="A116" s="8">
        <v>113</v>
      </c>
      <c r="B116" s="9" t="s">
        <v>251</v>
      </c>
      <c r="C116" s="9"/>
      <c r="D116" s="8" t="s">
        <v>31</v>
      </c>
      <c r="E116" s="11">
        <v>37266</v>
      </c>
      <c r="F116" s="12" t="s">
        <v>331</v>
      </c>
      <c r="G116" s="92">
        <v>742.19999999999993</v>
      </c>
      <c r="H116" s="12">
        <v>5068.09</v>
      </c>
      <c r="I116" s="14">
        <v>752442.35999999987</v>
      </c>
      <c r="J116" s="11">
        <v>37406</v>
      </c>
      <c r="K116" s="8" t="s">
        <v>19</v>
      </c>
      <c r="L116" s="8" t="s">
        <v>109</v>
      </c>
      <c r="M116" s="12" t="s">
        <v>102</v>
      </c>
      <c r="N116" s="8" t="s">
        <v>22</v>
      </c>
      <c r="O116" s="8" t="s">
        <v>23</v>
      </c>
      <c r="P116" s="97">
        <f t="shared" si="1"/>
        <v>1.0138</v>
      </c>
    </row>
    <row r="117" spans="1:16" ht="22.5" hidden="1" customHeight="1">
      <c r="A117" s="8">
        <v>114</v>
      </c>
      <c r="B117" s="9" t="s">
        <v>29</v>
      </c>
      <c r="C117" s="9" t="s">
        <v>332</v>
      </c>
      <c r="D117" s="8" t="s">
        <v>31</v>
      </c>
      <c r="E117" s="11">
        <v>37274</v>
      </c>
      <c r="F117" s="12" t="s">
        <v>333</v>
      </c>
      <c r="G117" s="92">
        <v>12.84</v>
      </c>
      <c r="H117" s="12">
        <v>101.97</v>
      </c>
      <c r="I117" s="14">
        <v>11556</v>
      </c>
      <c r="J117" s="11">
        <v>37274</v>
      </c>
      <c r="K117" s="8" t="s">
        <v>81</v>
      </c>
      <c r="L117" s="8" t="s">
        <v>35</v>
      </c>
      <c r="M117" s="8" t="s">
        <v>36</v>
      </c>
      <c r="N117" s="8" t="s">
        <v>22</v>
      </c>
      <c r="O117" s="8" t="s">
        <v>37</v>
      </c>
      <c r="P117" s="97">
        <f t="shared" si="1"/>
        <v>0.89999999999999991</v>
      </c>
    </row>
    <row r="118" spans="1:16" ht="22.5" hidden="1" customHeight="1">
      <c r="A118" s="8">
        <v>115</v>
      </c>
      <c r="B118" s="9" t="s">
        <v>334</v>
      </c>
      <c r="C118" s="9"/>
      <c r="D118" s="8" t="s">
        <v>99</v>
      </c>
      <c r="E118" s="11">
        <v>37368</v>
      </c>
      <c r="F118" s="12" t="s">
        <v>335</v>
      </c>
      <c r="G118" s="92">
        <v>547</v>
      </c>
      <c r="H118" s="12">
        <v>3700</v>
      </c>
      <c r="I118" s="14">
        <v>554548.6</v>
      </c>
      <c r="J118" s="11">
        <v>38443</v>
      </c>
      <c r="K118" s="8" t="s">
        <v>19</v>
      </c>
      <c r="L118" s="8" t="s">
        <v>101</v>
      </c>
      <c r="M118" s="8" t="s">
        <v>102</v>
      </c>
      <c r="N118" s="8" t="s">
        <v>22</v>
      </c>
      <c r="O118" s="8" t="s">
        <v>63</v>
      </c>
      <c r="P118" s="97">
        <f t="shared" si="1"/>
        <v>1.0138</v>
      </c>
    </row>
    <row r="119" spans="1:16" ht="22.5" hidden="1" customHeight="1">
      <c r="A119" s="8">
        <v>116</v>
      </c>
      <c r="B119" s="9" t="s">
        <v>327</v>
      </c>
      <c r="C119" s="9"/>
      <c r="D119" s="8" t="s">
        <v>51</v>
      </c>
      <c r="E119" s="11">
        <v>37368</v>
      </c>
      <c r="F119" s="12" t="s">
        <v>336</v>
      </c>
      <c r="G119" s="92">
        <v>20</v>
      </c>
      <c r="H119" s="12">
        <v>6</v>
      </c>
      <c r="I119" s="14">
        <v>5000</v>
      </c>
      <c r="J119" s="11">
        <v>37397</v>
      </c>
      <c r="K119" s="8" t="s">
        <v>53</v>
      </c>
      <c r="L119" s="8" t="s">
        <v>53</v>
      </c>
      <c r="M119" s="8" t="s">
        <v>53</v>
      </c>
      <c r="N119" s="8" t="s">
        <v>22</v>
      </c>
      <c r="O119" s="17" t="s">
        <v>283</v>
      </c>
      <c r="P119" s="97">
        <f t="shared" si="1"/>
        <v>0.25</v>
      </c>
    </row>
    <row r="120" spans="1:16" ht="22.5" hidden="1" customHeight="1">
      <c r="A120" s="8">
        <v>117</v>
      </c>
      <c r="B120" s="9" t="s">
        <v>29</v>
      </c>
      <c r="C120" s="9" t="s">
        <v>337</v>
      </c>
      <c r="D120" s="8" t="s">
        <v>31</v>
      </c>
      <c r="E120" s="11">
        <v>37368</v>
      </c>
      <c r="F120" s="12" t="s">
        <v>338</v>
      </c>
      <c r="G120" s="92">
        <v>23.3</v>
      </c>
      <c r="H120" s="12">
        <v>173.49</v>
      </c>
      <c r="I120" s="14">
        <v>20970</v>
      </c>
      <c r="J120" s="11">
        <v>37483</v>
      </c>
      <c r="K120" s="8" t="s">
        <v>81</v>
      </c>
      <c r="L120" s="8" t="s">
        <v>35</v>
      </c>
      <c r="M120" s="8" t="s">
        <v>36</v>
      </c>
      <c r="N120" s="8" t="s">
        <v>22</v>
      </c>
      <c r="O120" s="8" t="s">
        <v>37</v>
      </c>
      <c r="P120" s="97">
        <f t="shared" si="1"/>
        <v>0.89999999999999991</v>
      </c>
    </row>
    <row r="121" spans="1:16" ht="22.5" hidden="1" customHeight="1">
      <c r="A121" s="8">
        <v>118</v>
      </c>
      <c r="B121" s="9" t="s">
        <v>339</v>
      </c>
      <c r="C121" s="9"/>
      <c r="D121" s="8" t="s">
        <v>31</v>
      </c>
      <c r="E121" s="11">
        <v>37518</v>
      </c>
      <c r="F121" s="12" t="s">
        <v>340</v>
      </c>
      <c r="G121" s="92">
        <v>101.89999999999999</v>
      </c>
      <c r="H121" s="12">
        <v>312</v>
      </c>
      <c r="I121" s="14">
        <v>203799.99999999997</v>
      </c>
      <c r="J121" s="11">
        <v>39844</v>
      </c>
      <c r="K121" s="8" t="s">
        <v>108</v>
      </c>
      <c r="L121" s="8" t="s">
        <v>109</v>
      </c>
      <c r="M121" s="8" t="s">
        <v>110</v>
      </c>
      <c r="N121" s="8" t="s">
        <v>22</v>
      </c>
      <c r="O121" s="8" t="s">
        <v>111</v>
      </c>
      <c r="P121" s="97">
        <f t="shared" si="1"/>
        <v>2</v>
      </c>
    </row>
    <row r="122" spans="1:16" ht="22.5" hidden="1" customHeight="1">
      <c r="A122" s="8">
        <v>119</v>
      </c>
      <c r="B122" s="9" t="s">
        <v>341</v>
      </c>
      <c r="C122" s="9"/>
      <c r="D122" s="8" t="s">
        <v>99</v>
      </c>
      <c r="E122" s="11">
        <v>37525</v>
      </c>
      <c r="F122" s="12" t="s">
        <v>342</v>
      </c>
      <c r="G122" s="92">
        <v>513.81099999999992</v>
      </c>
      <c r="H122" s="12">
        <v>4057</v>
      </c>
      <c r="I122" s="14">
        <v>520901.59179999988</v>
      </c>
      <c r="J122" s="11">
        <v>38426</v>
      </c>
      <c r="K122" s="8" t="s">
        <v>19</v>
      </c>
      <c r="L122" s="8" t="s">
        <v>101</v>
      </c>
      <c r="M122" s="12" t="s">
        <v>102</v>
      </c>
      <c r="N122" s="8" t="s">
        <v>22</v>
      </c>
      <c r="O122" s="8" t="s">
        <v>343</v>
      </c>
      <c r="P122" s="97">
        <f t="shared" si="1"/>
        <v>1.0138</v>
      </c>
    </row>
    <row r="123" spans="1:16" ht="22.5" hidden="1" customHeight="1">
      <c r="A123" s="8">
        <v>120</v>
      </c>
      <c r="B123" s="9" t="s">
        <v>344</v>
      </c>
      <c r="C123" s="9"/>
      <c r="D123" s="8" t="s">
        <v>17</v>
      </c>
      <c r="E123" s="11">
        <v>37553</v>
      </c>
      <c r="F123" s="12" t="s">
        <v>345</v>
      </c>
      <c r="G123" s="92">
        <v>16.96</v>
      </c>
      <c r="H123" s="12">
        <v>100.285</v>
      </c>
      <c r="I123" s="14">
        <v>15264</v>
      </c>
      <c r="J123" s="11">
        <v>37718</v>
      </c>
      <c r="K123" s="8" t="s">
        <v>96</v>
      </c>
      <c r="L123" s="8" t="s">
        <v>97</v>
      </c>
      <c r="M123" s="8" t="s">
        <v>69</v>
      </c>
      <c r="N123" s="8" t="s">
        <v>22</v>
      </c>
      <c r="O123" s="8" t="s">
        <v>23</v>
      </c>
      <c r="P123" s="97">
        <f t="shared" si="1"/>
        <v>0.89999999999999991</v>
      </c>
    </row>
    <row r="124" spans="1:16" ht="22.5" hidden="1" customHeight="1">
      <c r="A124" s="8">
        <v>121</v>
      </c>
      <c r="B124" s="9" t="s">
        <v>346</v>
      </c>
      <c r="C124" s="9"/>
      <c r="D124" s="8" t="s">
        <v>31</v>
      </c>
      <c r="E124" s="11">
        <v>37553</v>
      </c>
      <c r="F124" s="12" t="s">
        <v>347</v>
      </c>
      <c r="G124" s="92">
        <v>2</v>
      </c>
      <c r="H124" s="12">
        <v>0.59499999999999997</v>
      </c>
      <c r="I124" s="14">
        <v>1800</v>
      </c>
      <c r="J124" s="11">
        <v>37565</v>
      </c>
      <c r="K124" s="8" t="s">
        <v>68</v>
      </c>
      <c r="L124" s="8" t="s">
        <v>90</v>
      </c>
      <c r="M124" s="12" t="s">
        <v>69</v>
      </c>
      <c r="N124" s="8" t="s">
        <v>22</v>
      </c>
      <c r="O124" s="8" t="s">
        <v>54</v>
      </c>
      <c r="P124" s="97">
        <f t="shared" si="1"/>
        <v>0.9</v>
      </c>
    </row>
    <row r="125" spans="1:16" ht="22.5" hidden="1" customHeight="1">
      <c r="A125" s="8">
        <v>122</v>
      </c>
      <c r="B125" s="9" t="s">
        <v>98</v>
      </c>
      <c r="C125" s="9"/>
      <c r="D125" s="8" t="s">
        <v>302</v>
      </c>
      <c r="E125" s="11">
        <v>37553</v>
      </c>
      <c r="F125" s="12" t="s">
        <v>348</v>
      </c>
      <c r="G125" s="92">
        <v>15</v>
      </c>
      <c r="H125" s="12">
        <v>39.4</v>
      </c>
      <c r="I125" s="14">
        <v>15207</v>
      </c>
      <c r="J125" s="11">
        <v>37575</v>
      </c>
      <c r="K125" s="8" t="s">
        <v>19</v>
      </c>
      <c r="L125" s="8" t="s">
        <v>304</v>
      </c>
      <c r="M125" s="8" t="s">
        <v>102</v>
      </c>
      <c r="N125" s="8" t="s">
        <v>22</v>
      </c>
      <c r="O125" s="17" t="s">
        <v>103</v>
      </c>
      <c r="P125" s="97">
        <f t="shared" si="1"/>
        <v>1.0138</v>
      </c>
    </row>
    <row r="126" spans="1:16" ht="22.5" hidden="1" customHeight="1">
      <c r="A126" s="8">
        <v>123</v>
      </c>
      <c r="B126" s="9" t="s">
        <v>349</v>
      </c>
      <c r="C126" s="9"/>
      <c r="D126" s="8" t="s">
        <v>31</v>
      </c>
      <c r="E126" s="11">
        <v>37609</v>
      </c>
      <c r="F126" s="12" t="s">
        <v>350</v>
      </c>
      <c r="G126" s="92">
        <v>146</v>
      </c>
      <c r="H126" s="12">
        <v>1115.56</v>
      </c>
      <c r="I126" s="14">
        <v>148014.79999999999</v>
      </c>
      <c r="J126" s="11">
        <v>42735</v>
      </c>
      <c r="K126" s="8" t="s">
        <v>19</v>
      </c>
      <c r="L126" s="8" t="s">
        <v>109</v>
      </c>
      <c r="M126" s="8" t="s">
        <v>102</v>
      </c>
      <c r="N126" s="8" t="s">
        <v>200</v>
      </c>
      <c r="O126" s="8" t="s">
        <v>23</v>
      </c>
      <c r="P126" s="97">
        <f t="shared" si="1"/>
        <v>1.0137999999999998</v>
      </c>
    </row>
    <row r="127" spans="1:16" ht="22.5" hidden="1" customHeight="1">
      <c r="A127" s="8">
        <v>124</v>
      </c>
      <c r="B127" s="9" t="s">
        <v>351</v>
      </c>
      <c r="C127" s="9"/>
      <c r="D127" s="8" t="s">
        <v>31</v>
      </c>
      <c r="E127" s="11">
        <v>37648</v>
      </c>
      <c r="F127" s="12" t="s">
        <v>352</v>
      </c>
      <c r="G127" s="92">
        <v>19</v>
      </c>
      <c r="H127" s="12">
        <v>76.290000000000006</v>
      </c>
      <c r="I127" s="14">
        <v>28500</v>
      </c>
      <c r="J127" s="11">
        <v>38657</v>
      </c>
      <c r="K127" s="8" t="s">
        <v>43</v>
      </c>
      <c r="L127" s="8" t="s">
        <v>97</v>
      </c>
      <c r="M127" s="12" t="s">
        <v>44</v>
      </c>
      <c r="N127" s="8" t="s">
        <v>22</v>
      </c>
      <c r="O127" s="8" t="s">
        <v>40</v>
      </c>
      <c r="P127" s="97">
        <f t="shared" si="1"/>
        <v>1.5</v>
      </c>
    </row>
    <row r="128" spans="1:16" ht="22.5" hidden="1" customHeight="1">
      <c r="A128" s="8">
        <v>125</v>
      </c>
      <c r="B128" s="9" t="s">
        <v>29</v>
      </c>
      <c r="C128" s="9" t="s">
        <v>353</v>
      </c>
      <c r="D128" s="8" t="s">
        <v>31</v>
      </c>
      <c r="E128" s="11">
        <v>37692</v>
      </c>
      <c r="F128" s="12" t="s">
        <v>354</v>
      </c>
      <c r="G128" s="92">
        <v>24.729999999999997</v>
      </c>
      <c r="H128" s="12">
        <v>169.87</v>
      </c>
      <c r="I128" s="14">
        <v>22257</v>
      </c>
      <c r="J128" s="11">
        <v>38175</v>
      </c>
      <c r="K128" s="8" t="s">
        <v>81</v>
      </c>
      <c r="L128" s="8" t="s">
        <v>35</v>
      </c>
      <c r="M128" s="8" t="s">
        <v>36</v>
      </c>
      <c r="N128" s="8" t="s">
        <v>22</v>
      </c>
      <c r="O128" s="8" t="s">
        <v>37</v>
      </c>
      <c r="P128" s="97">
        <f t="shared" si="1"/>
        <v>0.90000000000000013</v>
      </c>
    </row>
    <row r="129" spans="1:16" ht="22.5" hidden="1" customHeight="1">
      <c r="A129" s="8">
        <v>126</v>
      </c>
      <c r="B129" s="9" t="s">
        <v>355</v>
      </c>
      <c r="C129" s="9"/>
      <c r="D129" s="8" t="s">
        <v>31</v>
      </c>
      <c r="E129" s="11">
        <v>37741</v>
      </c>
      <c r="F129" s="12" t="s">
        <v>356</v>
      </c>
      <c r="G129" s="92">
        <v>0.6</v>
      </c>
      <c r="H129" s="12">
        <v>0.378</v>
      </c>
      <c r="I129" s="14">
        <v>540</v>
      </c>
      <c r="J129" s="11">
        <v>37741</v>
      </c>
      <c r="K129" s="8" t="s">
        <v>68</v>
      </c>
      <c r="L129" s="8" t="s">
        <v>357</v>
      </c>
      <c r="M129" s="8" t="s">
        <v>69</v>
      </c>
      <c r="N129" s="8" t="s">
        <v>22</v>
      </c>
      <c r="O129" s="8" t="s">
        <v>358</v>
      </c>
      <c r="P129" s="97">
        <f t="shared" si="1"/>
        <v>0.90000000000000013</v>
      </c>
    </row>
    <row r="130" spans="1:16" ht="22.5" hidden="1" customHeight="1">
      <c r="A130" s="8">
        <v>127</v>
      </c>
      <c r="B130" s="9" t="s">
        <v>359</v>
      </c>
      <c r="C130" s="9"/>
      <c r="D130" s="8" t="s">
        <v>31</v>
      </c>
      <c r="E130" s="11">
        <v>37770</v>
      </c>
      <c r="F130" s="12" t="s">
        <v>360</v>
      </c>
      <c r="G130" s="92">
        <v>24</v>
      </c>
      <c r="H130" s="12">
        <v>13</v>
      </c>
      <c r="I130" s="14">
        <v>21600</v>
      </c>
      <c r="J130" s="11">
        <v>37770</v>
      </c>
      <c r="K130" s="8" t="s">
        <v>68</v>
      </c>
      <c r="L130" s="8" t="s">
        <v>109</v>
      </c>
      <c r="M130" s="8" t="s">
        <v>69</v>
      </c>
      <c r="N130" s="8" t="s">
        <v>22</v>
      </c>
      <c r="O130" s="8" t="s">
        <v>23</v>
      </c>
      <c r="P130" s="97">
        <f t="shared" si="1"/>
        <v>0.9</v>
      </c>
    </row>
    <row r="131" spans="1:16" ht="22.5" hidden="1" customHeight="1">
      <c r="A131" s="8">
        <v>128</v>
      </c>
      <c r="B131" s="9" t="s">
        <v>281</v>
      </c>
      <c r="C131" s="9"/>
      <c r="D131" s="8" t="s">
        <v>51</v>
      </c>
      <c r="E131" s="11">
        <v>37777</v>
      </c>
      <c r="F131" s="12" t="s">
        <v>361</v>
      </c>
      <c r="G131" s="92">
        <v>20</v>
      </c>
      <c r="H131" s="12">
        <v>5</v>
      </c>
      <c r="I131" s="14">
        <v>5000</v>
      </c>
      <c r="J131" s="11">
        <v>37822</v>
      </c>
      <c r="K131" s="8" t="s">
        <v>53</v>
      </c>
      <c r="L131" s="8" t="s">
        <v>53</v>
      </c>
      <c r="M131" s="12" t="s">
        <v>53</v>
      </c>
      <c r="N131" s="8" t="s">
        <v>22</v>
      </c>
      <c r="O131" s="8" t="s">
        <v>283</v>
      </c>
      <c r="P131" s="97">
        <f t="shared" si="1"/>
        <v>0.25</v>
      </c>
    </row>
    <row r="132" spans="1:16" ht="22.5" hidden="1" customHeight="1">
      <c r="A132" s="8">
        <v>129</v>
      </c>
      <c r="B132" s="9" t="s">
        <v>362</v>
      </c>
      <c r="C132" s="9"/>
      <c r="D132" s="8" t="s">
        <v>51</v>
      </c>
      <c r="E132" s="11">
        <v>37812</v>
      </c>
      <c r="F132" s="12" t="s">
        <v>363</v>
      </c>
      <c r="G132" s="92">
        <v>3</v>
      </c>
      <c r="H132" s="12">
        <v>13.3</v>
      </c>
      <c r="I132" s="14">
        <v>1130</v>
      </c>
      <c r="J132" s="11">
        <v>37875</v>
      </c>
      <c r="K132" s="8" t="s">
        <v>53</v>
      </c>
      <c r="L132" s="8" t="s">
        <v>53</v>
      </c>
      <c r="M132" s="8" t="s">
        <v>53</v>
      </c>
      <c r="N132" s="8" t="s">
        <v>22</v>
      </c>
      <c r="O132" s="8" t="s">
        <v>54</v>
      </c>
      <c r="P132" s="97">
        <f t="shared" si="1"/>
        <v>0.37666666666666665</v>
      </c>
    </row>
    <row r="133" spans="1:16" ht="22.5" hidden="1" customHeight="1">
      <c r="A133" s="8">
        <v>130</v>
      </c>
      <c r="B133" s="18" t="s">
        <v>364</v>
      </c>
      <c r="C133" s="18"/>
      <c r="D133" s="10" t="s">
        <v>31</v>
      </c>
      <c r="E133" s="11">
        <v>37818</v>
      </c>
      <c r="F133" s="12" t="s">
        <v>365</v>
      </c>
      <c r="G133" s="92">
        <v>1</v>
      </c>
      <c r="H133" s="12">
        <v>0.35399999999999998</v>
      </c>
      <c r="I133" s="14">
        <v>900</v>
      </c>
      <c r="J133" s="11">
        <v>37839</v>
      </c>
      <c r="K133" s="8" t="s">
        <v>68</v>
      </c>
      <c r="L133" s="8" t="s">
        <v>109</v>
      </c>
      <c r="M133" s="12" t="s">
        <v>69</v>
      </c>
      <c r="N133" s="8" t="s">
        <v>22</v>
      </c>
      <c r="O133" s="8" t="s">
        <v>87</v>
      </c>
      <c r="P133" s="97">
        <f t="shared" ref="P133:P196" si="2">I133/1000/G133</f>
        <v>0.9</v>
      </c>
    </row>
    <row r="134" spans="1:16" ht="22.5" hidden="1" customHeight="1">
      <c r="A134" s="8">
        <v>131</v>
      </c>
      <c r="B134" s="18" t="s">
        <v>366</v>
      </c>
      <c r="C134" s="18"/>
      <c r="D134" s="10" t="s">
        <v>31</v>
      </c>
      <c r="E134" s="11">
        <v>37847</v>
      </c>
      <c r="F134" s="12" t="s">
        <v>367</v>
      </c>
      <c r="G134" s="92">
        <v>2.4529999999999998</v>
      </c>
      <c r="H134" s="12">
        <v>20.414000000000001</v>
      </c>
      <c r="I134" s="14">
        <v>2207.6999999999998</v>
      </c>
      <c r="J134" s="11">
        <v>38061</v>
      </c>
      <c r="K134" s="8" t="s">
        <v>19</v>
      </c>
      <c r="L134" s="8" t="s">
        <v>26</v>
      </c>
      <c r="M134" s="8" t="s">
        <v>69</v>
      </c>
      <c r="N134" s="8" t="s">
        <v>22</v>
      </c>
      <c r="O134" s="16" t="s">
        <v>84</v>
      </c>
      <c r="P134" s="97">
        <f t="shared" si="2"/>
        <v>0.9</v>
      </c>
    </row>
    <row r="135" spans="1:16" ht="22.5" hidden="1" customHeight="1">
      <c r="A135" s="8">
        <v>132</v>
      </c>
      <c r="B135" s="9" t="s">
        <v>368</v>
      </c>
      <c r="C135" s="9"/>
      <c r="D135" s="8" t="s">
        <v>17</v>
      </c>
      <c r="E135" s="11">
        <v>37875</v>
      </c>
      <c r="F135" s="12" t="s">
        <v>369</v>
      </c>
      <c r="G135" s="92">
        <v>60.730000000000004</v>
      </c>
      <c r="H135" s="12">
        <v>470</v>
      </c>
      <c r="I135" s="14">
        <v>54657</v>
      </c>
      <c r="J135" s="11">
        <v>38481</v>
      </c>
      <c r="K135" s="8" t="s">
        <v>19</v>
      </c>
      <c r="L135" s="8" t="s">
        <v>90</v>
      </c>
      <c r="M135" s="12" t="s">
        <v>27</v>
      </c>
      <c r="N135" s="8" t="s">
        <v>22</v>
      </c>
      <c r="O135" s="8" t="s">
        <v>63</v>
      </c>
      <c r="P135" s="97">
        <f t="shared" si="2"/>
        <v>0.89999999999999991</v>
      </c>
    </row>
    <row r="136" spans="1:16" ht="22.5" hidden="1" customHeight="1">
      <c r="A136" s="8">
        <v>133</v>
      </c>
      <c r="B136" s="9" t="s">
        <v>370</v>
      </c>
      <c r="C136" s="9"/>
      <c r="D136" s="8" t="s">
        <v>31</v>
      </c>
      <c r="E136" s="11">
        <v>37889</v>
      </c>
      <c r="F136" s="12" t="s">
        <v>371</v>
      </c>
      <c r="G136" s="92">
        <v>3.65</v>
      </c>
      <c r="H136" s="12">
        <v>30.3</v>
      </c>
      <c r="I136" s="14">
        <v>3285</v>
      </c>
      <c r="J136" s="11">
        <v>37926</v>
      </c>
      <c r="K136" s="8" t="s">
        <v>68</v>
      </c>
      <c r="L136" s="8" t="s">
        <v>109</v>
      </c>
      <c r="M136" s="8" t="s">
        <v>69</v>
      </c>
      <c r="N136" s="8" t="s">
        <v>22</v>
      </c>
      <c r="O136" s="8" t="s">
        <v>40</v>
      </c>
      <c r="P136" s="97">
        <f t="shared" si="2"/>
        <v>0.9</v>
      </c>
    </row>
    <row r="137" spans="1:16" ht="22.5" hidden="1" customHeight="1">
      <c r="A137" s="8">
        <v>134</v>
      </c>
      <c r="B137" s="9" t="s">
        <v>372</v>
      </c>
      <c r="C137" s="9"/>
      <c r="D137" s="8" t="s">
        <v>51</v>
      </c>
      <c r="E137" s="11">
        <v>37924</v>
      </c>
      <c r="F137" s="12" t="s">
        <v>373</v>
      </c>
      <c r="G137" s="92">
        <v>10</v>
      </c>
      <c r="H137" s="12">
        <v>80</v>
      </c>
      <c r="I137" s="14">
        <v>0</v>
      </c>
      <c r="J137" s="11">
        <v>37937</v>
      </c>
      <c r="K137" s="8" t="s">
        <v>53</v>
      </c>
      <c r="L137" s="8" t="s">
        <v>53</v>
      </c>
      <c r="M137" s="12" t="s">
        <v>53</v>
      </c>
      <c r="N137" s="8" t="s">
        <v>22</v>
      </c>
      <c r="O137" s="8" t="s">
        <v>283</v>
      </c>
      <c r="P137" s="97">
        <f t="shared" si="2"/>
        <v>0</v>
      </c>
    </row>
    <row r="138" spans="1:16" ht="22.5" hidden="1" customHeight="1">
      <c r="A138" s="8">
        <v>135</v>
      </c>
      <c r="B138" s="9" t="s">
        <v>374</v>
      </c>
      <c r="C138" s="9"/>
      <c r="D138" s="8" t="s">
        <v>51</v>
      </c>
      <c r="E138" s="11">
        <v>37924</v>
      </c>
      <c r="F138" s="12" t="s">
        <v>375</v>
      </c>
      <c r="G138" s="92">
        <v>2.9660000000000002</v>
      </c>
      <c r="H138" s="12">
        <v>13.113</v>
      </c>
      <c r="I138" s="14">
        <v>0</v>
      </c>
      <c r="J138" s="11">
        <v>37937</v>
      </c>
      <c r="K138" s="8" t="s">
        <v>53</v>
      </c>
      <c r="L138" s="8" t="s">
        <v>53</v>
      </c>
      <c r="M138" s="12" t="s">
        <v>53</v>
      </c>
      <c r="N138" s="8" t="s">
        <v>22</v>
      </c>
      <c r="O138" s="17" t="s">
        <v>283</v>
      </c>
      <c r="P138" s="97">
        <f t="shared" si="2"/>
        <v>0</v>
      </c>
    </row>
    <row r="139" spans="1:16" ht="22.5" hidden="1" customHeight="1">
      <c r="A139" s="8">
        <v>136</v>
      </c>
      <c r="B139" s="9" t="s">
        <v>376</v>
      </c>
      <c r="C139" s="9"/>
      <c r="D139" s="8" t="s">
        <v>51</v>
      </c>
      <c r="E139" s="11">
        <v>37924</v>
      </c>
      <c r="F139" s="12" t="s">
        <v>377</v>
      </c>
      <c r="G139" s="92">
        <v>3</v>
      </c>
      <c r="H139" s="12">
        <v>26.28</v>
      </c>
      <c r="I139" s="14">
        <v>0</v>
      </c>
      <c r="J139" s="11">
        <v>37937</v>
      </c>
      <c r="K139" s="8" t="s">
        <v>53</v>
      </c>
      <c r="L139" s="8" t="s">
        <v>53</v>
      </c>
      <c r="M139" s="12" t="s">
        <v>53</v>
      </c>
      <c r="N139" s="8" t="s">
        <v>22</v>
      </c>
      <c r="O139" s="8" t="s">
        <v>283</v>
      </c>
      <c r="P139" s="97">
        <f t="shared" si="2"/>
        <v>0</v>
      </c>
    </row>
    <row r="140" spans="1:16" ht="22.5" hidden="1" customHeight="1">
      <c r="A140" s="8">
        <v>137</v>
      </c>
      <c r="B140" s="9" t="s">
        <v>378</v>
      </c>
      <c r="C140" s="9"/>
      <c r="D140" s="8" t="s">
        <v>51</v>
      </c>
      <c r="E140" s="11">
        <v>37929</v>
      </c>
      <c r="F140" s="12" t="s">
        <v>379</v>
      </c>
      <c r="G140" s="92">
        <v>20</v>
      </c>
      <c r="H140" s="12">
        <v>161</v>
      </c>
      <c r="I140" s="14">
        <v>0</v>
      </c>
      <c r="J140" s="11">
        <v>37937</v>
      </c>
      <c r="K140" s="8" t="s">
        <v>53</v>
      </c>
      <c r="L140" s="8" t="s">
        <v>53</v>
      </c>
      <c r="M140" s="8" t="s">
        <v>53</v>
      </c>
      <c r="N140" s="8" t="s">
        <v>22</v>
      </c>
      <c r="O140" s="8" t="s">
        <v>283</v>
      </c>
      <c r="P140" s="97">
        <f t="shared" si="2"/>
        <v>0</v>
      </c>
    </row>
    <row r="141" spans="1:16" ht="22.5" hidden="1" customHeight="1">
      <c r="A141" s="8">
        <v>138</v>
      </c>
      <c r="B141" s="9" t="s">
        <v>380</v>
      </c>
      <c r="C141" s="9"/>
      <c r="D141" s="8" t="s">
        <v>51</v>
      </c>
      <c r="E141" s="11">
        <v>37943</v>
      </c>
      <c r="F141" s="12" t="s">
        <v>381</v>
      </c>
      <c r="G141" s="92">
        <v>2.21</v>
      </c>
      <c r="H141" s="12">
        <v>10.5</v>
      </c>
      <c r="I141" s="14">
        <v>0</v>
      </c>
      <c r="J141" s="11">
        <v>37957</v>
      </c>
      <c r="K141" s="8" t="s">
        <v>53</v>
      </c>
      <c r="L141" s="8" t="s">
        <v>53</v>
      </c>
      <c r="M141" s="12" t="s">
        <v>53</v>
      </c>
      <c r="N141" s="8" t="s">
        <v>22</v>
      </c>
      <c r="O141" s="8" t="s">
        <v>283</v>
      </c>
      <c r="P141" s="97">
        <f t="shared" si="2"/>
        <v>0</v>
      </c>
    </row>
    <row r="142" spans="1:16" ht="22.5" hidden="1" customHeight="1">
      <c r="A142" s="8">
        <v>139</v>
      </c>
      <c r="B142" s="9" t="s">
        <v>382</v>
      </c>
      <c r="C142" s="9"/>
      <c r="D142" s="8" t="s">
        <v>51</v>
      </c>
      <c r="E142" s="11">
        <v>37952</v>
      </c>
      <c r="F142" s="12" t="s">
        <v>383</v>
      </c>
      <c r="G142" s="92">
        <v>20</v>
      </c>
      <c r="H142" s="12">
        <v>175.2</v>
      </c>
      <c r="I142" s="14">
        <v>0</v>
      </c>
      <c r="J142" s="11">
        <v>37966</v>
      </c>
      <c r="K142" s="8" t="s">
        <v>53</v>
      </c>
      <c r="L142" s="8" t="s">
        <v>53</v>
      </c>
      <c r="M142" s="12" t="s">
        <v>53</v>
      </c>
      <c r="N142" s="8" t="s">
        <v>22</v>
      </c>
      <c r="O142" s="8" t="s">
        <v>283</v>
      </c>
      <c r="P142" s="97">
        <f t="shared" si="2"/>
        <v>0</v>
      </c>
    </row>
    <row r="143" spans="1:16" ht="22.5" hidden="1" customHeight="1">
      <c r="A143" s="8">
        <v>140</v>
      </c>
      <c r="B143" s="9" t="s">
        <v>384</v>
      </c>
      <c r="C143" s="9"/>
      <c r="D143" s="8" t="s">
        <v>51</v>
      </c>
      <c r="E143" s="11">
        <v>37952</v>
      </c>
      <c r="F143" s="12" t="s">
        <v>385</v>
      </c>
      <c r="G143" s="92">
        <v>3.6150000000000002</v>
      </c>
      <c r="H143" s="12">
        <v>11</v>
      </c>
      <c r="I143" s="14">
        <v>0</v>
      </c>
      <c r="J143" s="11">
        <v>37966</v>
      </c>
      <c r="K143" s="8" t="s">
        <v>53</v>
      </c>
      <c r="L143" s="8" t="s">
        <v>53</v>
      </c>
      <c r="M143" s="8" t="s">
        <v>53</v>
      </c>
      <c r="N143" s="8" t="s">
        <v>22</v>
      </c>
      <c r="O143" s="8" t="s">
        <v>283</v>
      </c>
      <c r="P143" s="97">
        <f t="shared" si="2"/>
        <v>0</v>
      </c>
    </row>
    <row r="144" spans="1:16" ht="22.5" hidden="1" customHeight="1">
      <c r="A144" s="8">
        <v>141</v>
      </c>
      <c r="B144" s="9" t="s">
        <v>386</v>
      </c>
      <c r="C144" s="9"/>
      <c r="D144" s="8" t="s">
        <v>51</v>
      </c>
      <c r="E144" s="11">
        <v>37952</v>
      </c>
      <c r="F144" s="12" t="s">
        <v>387</v>
      </c>
      <c r="G144" s="92">
        <v>2.83</v>
      </c>
      <c r="H144" s="12">
        <v>8.5280000000000005</v>
      </c>
      <c r="I144" s="14">
        <v>0</v>
      </c>
      <c r="J144" s="11">
        <v>37966</v>
      </c>
      <c r="K144" s="8" t="s">
        <v>53</v>
      </c>
      <c r="L144" s="8" t="s">
        <v>53</v>
      </c>
      <c r="M144" s="8" t="s">
        <v>53</v>
      </c>
      <c r="N144" s="8" t="s">
        <v>22</v>
      </c>
      <c r="O144" s="8" t="s">
        <v>283</v>
      </c>
      <c r="P144" s="97">
        <f t="shared" si="2"/>
        <v>0</v>
      </c>
    </row>
    <row r="145" spans="1:16" ht="22.5" hidden="1" customHeight="1">
      <c r="A145" s="8">
        <v>142</v>
      </c>
      <c r="B145" s="9" t="s">
        <v>388</v>
      </c>
      <c r="C145" s="9"/>
      <c r="D145" s="8" t="s">
        <v>99</v>
      </c>
      <c r="E145" s="11">
        <v>37966</v>
      </c>
      <c r="F145" s="12" t="s">
        <v>389</v>
      </c>
      <c r="G145" s="92">
        <v>1143.002</v>
      </c>
      <c r="H145" s="12">
        <v>10012.68</v>
      </c>
      <c r="I145" s="14">
        <v>1158775.4275999998</v>
      </c>
      <c r="J145" s="11">
        <v>39022</v>
      </c>
      <c r="K145" s="8" t="s">
        <v>19</v>
      </c>
      <c r="L145" s="8" t="s">
        <v>101</v>
      </c>
      <c r="M145" s="8" t="s">
        <v>102</v>
      </c>
      <c r="N145" s="8" t="s">
        <v>22</v>
      </c>
      <c r="O145" s="8" t="s">
        <v>63</v>
      </c>
      <c r="P145" s="97">
        <f t="shared" si="2"/>
        <v>1.0137999999999998</v>
      </c>
    </row>
    <row r="146" spans="1:16" ht="22.5" hidden="1" customHeight="1">
      <c r="A146" s="8">
        <v>143</v>
      </c>
      <c r="B146" s="9" t="s">
        <v>390</v>
      </c>
      <c r="C146" s="9"/>
      <c r="D146" s="8" t="s">
        <v>99</v>
      </c>
      <c r="E146" s="11">
        <v>37995</v>
      </c>
      <c r="F146" s="12" t="s">
        <v>391</v>
      </c>
      <c r="G146" s="92">
        <v>563.4</v>
      </c>
      <c r="H146" s="12">
        <v>3849.36</v>
      </c>
      <c r="I146" s="14">
        <v>571174.91999999993</v>
      </c>
      <c r="J146" s="11">
        <v>38869</v>
      </c>
      <c r="K146" s="8" t="s">
        <v>19</v>
      </c>
      <c r="L146" s="8" t="s">
        <v>101</v>
      </c>
      <c r="M146" s="8" t="s">
        <v>102</v>
      </c>
      <c r="N146" s="8" t="s">
        <v>22</v>
      </c>
      <c r="O146" s="8" t="s">
        <v>103</v>
      </c>
      <c r="P146" s="97">
        <f t="shared" si="2"/>
        <v>1.0137999999999998</v>
      </c>
    </row>
    <row r="147" spans="1:16" ht="22.5" hidden="1" customHeight="1">
      <c r="A147" s="8">
        <v>144</v>
      </c>
      <c r="B147" s="9" t="s">
        <v>392</v>
      </c>
      <c r="C147" s="9"/>
      <c r="D147" s="8" t="s">
        <v>31</v>
      </c>
      <c r="E147" s="11">
        <v>38008</v>
      </c>
      <c r="F147" s="12" t="s">
        <v>393</v>
      </c>
      <c r="G147" s="92">
        <v>2</v>
      </c>
      <c r="H147" s="12">
        <v>2.19</v>
      </c>
      <c r="I147" s="14">
        <v>1800</v>
      </c>
      <c r="J147" s="11">
        <v>38046</v>
      </c>
      <c r="K147" s="8" t="s">
        <v>68</v>
      </c>
      <c r="L147" s="8" t="s">
        <v>109</v>
      </c>
      <c r="M147" s="8" t="s">
        <v>69</v>
      </c>
      <c r="N147" s="8" t="s">
        <v>22</v>
      </c>
      <c r="O147" s="8" t="s">
        <v>145</v>
      </c>
      <c r="P147" s="97">
        <f t="shared" si="2"/>
        <v>0.9</v>
      </c>
    </row>
    <row r="148" spans="1:16" ht="22.5" hidden="1" customHeight="1">
      <c r="A148" s="8">
        <v>145</v>
      </c>
      <c r="B148" s="9" t="s">
        <v>394</v>
      </c>
      <c r="C148" s="9"/>
      <c r="D148" s="8" t="s">
        <v>31</v>
      </c>
      <c r="E148" s="11">
        <v>38036</v>
      </c>
      <c r="F148" s="12" t="s">
        <v>395</v>
      </c>
      <c r="G148" s="92">
        <v>7.52</v>
      </c>
      <c r="H148" s="12">
        <v>48.043999999999997</v>
      </c>
      <c r="I148" s="14">
        <v>6768</v>
      </c>
      <c r="J148" s="11">
        <v>38353</v>
      </c>
      <c r="K148" s="8" t="s">
        <v>19</v>
      </c>
      <c r="L148" s="8" t="s">
        <v>109</v>
      </c>
      <c r="M148" s="12" t="s">
        <v>27</v>
      </c>
      <c r="N148" s="8" t="s">
        <v>22</v>
      </c>
      <c r="O148" s="8" t="s">
        <v>263</v>
      </c>
      <c r="P148" s="97">
        <f t="shared" si="2"/>
        <v>0.9</v>
      </c>
    </row>
    <row r="149" spans="1:16" ht="22.5" hidden="1" customHeight="1">
      <c r="A149" s="8">
        <v>146</v>
      </c>
      <c r="B149" s="9" t="s">
        <v>396</v>
      </c>
      <c r="C149" s="9"/>
      <c r="D149" s="8" t="s">
        <v>99</v>
      </c>
      <c r="E149" s="11">
        <v>38043</v>
      </c>
      <c r="F149" s="12" t="s">
        <v>397</v>
      </c>
      <c r="G149" s="92">
        <v>548.4</v>
      </c>
      <c r="H149" s="12">
        <v>3787.32</v>
      </c>
      <c r="I149" s="14">
        <v>555967.91999999993</v>
      </c>
      <c r="J149" s="11">
        <v>38961</v>
      </c>
      <c r="K149" s="8" t="s">
        <v>19</v>
      </c>
      <c r="L149" s="8" t="s">
        <v>101</v>
      </c>
      <c r="M149" s="12" t="s">
        <v>102</v>
      </c>
      <c r="N149" s="8" t="s">
        <v>22</v>
      </c>
      <c r="O149" s="8" t="s">
        <v>45</v>
      </c>
      <c r="P149" s="97">
        <f t="shared" si="2"/>
        <v>1.0138</v>
      </c>
    </row>
    <row r="150" spans="1:16" ht="22.5" hidden="1" customHeight="1">
      <c r="A150" s="8">
        <v>147</v>
      </c>
      <c r="B150" s="9" t="s">
        <v>398</v>
      </c>
      <c r="C150" s="9"/>
      <c r="D150" s="8" t="s">
        <v>17</v>
      </c>
      <c r="E150" s="11">
        <v>38064</v>
      </c>
      <c r="F150" s="12" t="s">
        <v>399</v>
      </c>
      <c r="G150" s="92">
        <v>5.2160000000000002</v>
      </c>
      <c r="H150" s="12">
        <v>35.31</v>
      </c>
      <c r="I150" s="14">
        <v>4694.4000000000005</v>
      </c>
      <c r="J150" s="11">
        <v>38077</v>
      </c>
      <c r="K150" s="8" t="s">
        <v>19</v>
      </c>
      <c r="L150" s="8" t="s">
        <v>109</v>
      </c>
      <c r="M150" s="8" t="s">
        <v>69</v>
      </c>
      <c r="N150" s="8" t="s">
        <v>22</v>
      </c>
      <c r="O150" s="8" t="s">
        <v>263</v>
      </c>
      <c r="P150" s="97">
        <f t="shared" si="2"/>
        <v>0.90000000000000013</v>
      </c>
    </row>
    <row r="151" spans="1:16" ht="22.5" hidden="1" customHeight="1">
      <c r="A151" s="8">
        <v>148</v>
      </c>
      <c r="B151" s="9" t="s">
        <v>400</v>
      </c>
      <c r="C151" s="9"/>
      <c r="D151" s="8" t="s">
        <v>31</v>
      </c>
      <c r="E151" s="11">
        <v>38071</v>
      </c>
      <c r="F151" s="12" t="s">
        <v>401</v>
      </c>
      <c r="G151" s="92">
        <v>7.4350000000000005</v>
      </c>
      <c r="H151" s="12">
        <v>14</v>
      </c>
      <c r="I151" s="14">
        <v>6691.5</v>
      </c>
      <c r="J151" s="11">
        <v>39600</v>
      </c>
      <c r="K151" s="8" t="s">
        <v>81</v>
      </c>
      <c r="L151" s="8" t="s">
        <v>402</v>
      </c>
      <c r="M151" s="12" t="s">
        <v>69</v>
      </c>
      <c r="N151" s="8" t="s">
        <v>22</v>
      </c>
      <c r="O151" s="8" t="s">
        <v>84</v>
      </c>
      <c r="P151" s="97">
        <f t="shared" si="2"/>
        <v>0.89999999999999991</v>
      </c>
    </row>
    <row r="152" spans="1:16" ht="22.5" hidden="1" customHeight="1">
      <c r="A152" s="8">
        <v>149</v>
      </c>
      <c r="B152" s="9" t="s">
        <v>403</v>
      </c>
      <c r="C152" s="9"/>
      <c r="D152" s="8" t="s">
        <v>17</v>
      </c>
      <c r="E152" s="11">
        <v>38141</v>
      </c>
      <c r="F152" s="12" t="s">
        <v>404</v>
      </c>
      <c r="G152" s="92">
        <v>0.97099999999999997</v>
      </c>
      <c r="H152" s="12">
        <v>8.11</v>
      </c>
      <c r="I152" s="14">
        <v>873.9</v>
      </c>
      <c r="J152" s="11">
        <v>38180</v>
      </c>
      <c r="K152" s="8" t="s">
        <v>405</v>
      </c>
      <c r="L152" s="8" t="s">
        <v>26</v>
      </c>
      <c r="M152" s="8" t="s">
        <v>69</v>
      </c>
      <c r="N152" s="8" t="s">
        <v>22</v>
      </c>
      <c r="O152" s="8" t="s">
        <v>84</v>
      </c>
      <c r="P152" s="97">
        <f t="shared" si="2"/>
        <v>0.9</v>
      </c>
    </row>
    <row r="153" spans="1:16" ht="22.5" hidden="1" customHeight="1">
      <c r="A153" s="8">
        <v>150</v>
      </c>
      <c r="B153" s="9" t="s">
        <v>406</v>
      </c>
      <c r="C153" s="9"/>
      <c r="D153" s="8" t="s">
        <v>31</v>
      </c>
      <c r="E153" s="11">
        <v>38152</v>
      </c>
      <c r="F153" s="12" t="s">
        <v>407</v>
      </c>
      <c r="G153" s="92">
        <v>6</v>
      </c>
      <c r="H153" s="12">
        <v>6.24</v>
      </c>
      <c r="I153" s="14">
        <v>5400</v>
      </c>
      <c r="J153" s="11">
        <v>38292</v>
      </c>
      <c r="K153" s="21" t="s">
        <v>81</v>
      </c>
      <c r="L153" s="8" t="s">
        <v>139</v>
      </c>
      <c r="M153" s="8" t="s">
        <v>69</v>
      </c>
      <c r="N153" s="8" t="s">
        <v>22</v>
      </c>
      <c r="O153" s="8" t="s">
        <v>87</v>
      </c>
      <c r="P153" s="97">
        <f t="shared" si="2"/>
        <v>0.9</v>
      </c>
    </row>
    <row r="154" spans="1:16" ht="22.5" hidden="1" customHeight="1">
      <c r="A154" s="8">
        <v>151</v>
      </c>
      <c r="B154" s="9" t="s">
        <v>408</v>
      </c>
      <c r="C154" s="9"/>
      <c r="D154" s="8" t="s">
        <v>31</v>
      </c>
      <c r="E154" s="11">
        <v>38152</v>
      </c>
      <c r="F154" s="12" t="s">
        <v>409</v>
      </c>
      <c r="G154" s="92">
        <v>0.65</v>
      </c>
      <c r="H154" s="12">
        <v>0.44900000000000001</v>
      </c>
      <c r="I154" s="14">
        <v>585</v>
      </c>
      <c r="J154" s="11">
        <v>38166</v>
      </c>
      <c r="K154" s="8" t="s">
        <v>68</v>
      </c>
      <c r="L154" s="8" t="s">
        <v>410</v>
      </c>
      <c r="M154" s="8" t="s">
        <v>69</v>
      </c>
      <c r="N154" s="8" t="s">
        <v>22</v>
      </c>
      <c r="O154" s="8" t="s">
        <v>289</v>
      </c>
      <c r="P154" s="97">
        <f t="shared" si="2"/>
        <v>0.89999999999999991</v>
      </c>
    </row>
    <row r="155" spans="1:16" ht="22.5" hidden="1" customHeight="1">
      <c r="A155" s="8">
        <v>152</v>
      </c>
      <c r="B155" s="9" t="s">
        <v>411</v>
      </c>
      <c r="C155" s="9"/>
      <c r="D155" s="8" t="s">
        <v>31</v>
      </c>
      <c r="E155" s="11">
        <v>38211</v>
      </c>
      <c r="F155" s="12" t="s">
        <v>412</v>
      </c>
      <c r="G155" s="92">
        <v>1.27</v>
      </c>
      <c r="H155" s="12">
        <v>1.1779999999999999</v>
      </c>
      <c r="I155" s="14">
        <v>1143</v>
      </c>
      <c r="J155" s="11">
        <v>38225</v>
      </c>
      <c r="K155" s="8" t="s">
        <v>68</v>
      </c>
      <c r="L155" s="8" t="s">
        <v>402</v>
      </c>
      <c r="M155" s="8" t="s">
        <v>69</v>
      </c>
      <c r="N155" s="8" t="s">
        <v>22</v>
      </c>
      <c r="O155" s="8" t="s">
        <v>84</v>
      </c>
      <c r="P155" s="97">
        <f t="shared" si="2"/>
        <v>0.9</v>
      </c>
    </row>
    <row r="156" spans="1:16" ht="22.5" hidden="1" customHeight="1">
      <c r="A156" s="8">
        <v>153</v>
      </c>
      <c r="B156" s="9" t="s">
        <v>413</v>
      </c>
      <c r="C156" s="9"/>
      <c r="D156" s="8" t="s">
        <v>31</v>
      </c>
      <c r="E156" s="11">
        <v>38216</v>
      </c>
      <c r="F156" s="12" t="s">
        <v>414</v>
      </c>
      <c r="G156" s="92">
        <v>1.02</v>
      </c>
      <c r="H156" s="12">
        <v>1.06</v>
      </c>
      <c r="I156" s="14">
        <v>918</v>
      </c>
      <c r="J156" s="11">
        <v>38257</v>
      </c>
      <c r="K156" s="8" t="s">
        <v>68</v>
      </c>
      <c r="L156" s="8" t="s">
        <v>26</v>
      </c>
      <c r="M156" s="8" t="s">
        <v>69</v>
      </c>
      <c r="N156" s="8" t="s">
        <v>22</v>
      </c>
      <c r="O156" s="8" t="s">
        <v>280</v>
      </c>
      <c r="P156" s="97">
        <f t="shared" si="2"/>
        <v>0.9</v>
      </c>
    </row>
    <row r="157" spans="1:16" ht="22.5" hidden="1" customHeight="1">
      <c r="A157" s="8">
        <v>154</v>
      </c>
      <c r="B157" s="9" t="s">
        <v>415</v>
      </c>
      <c r="C157" s="9"/>
      <c r="D157" s="8" t="s">
        <v>31</v>
      </c>
      <c r="E157" s="11">
        <v>38239</v>
      </c>
      <c r="F157" s="12" t="s">
        <v>416</v>
      </c>
      <c r="G157" s="92">
        <v>9.83</v>
      </c>
      <c r="H157" s="12">
        <v>73.194000000000003</v>
      </c>
      <c r="I157" s="14">
        <v>8847</v>
      </c>
      <c r="J157" s="11">
        <v>38253</v>
      </c>
      <c r="K157" s="8" t="s">
        <v>68</v>
      </c>
      <c r="L157" s="8" t="s">
        <v>307</v>
      </c>
      <c r="M157" s="8" t="s">
        <v>69</v>
      </c>
      <c r="N157" s="8" t="s">
        <v>22</v>
      </c>
      <c r="O157" s="8" t="s">
        <v>40</v>
      </c>
      <c r="P157" s="97">
        <f t="shared" si="2"/>
        <v>0.89999999999999991</v>
      </c>
    </row>
    <row r="158" spans="1:16" ht="22.5" hidden="1" customHeight="1">
      <c r="A158" s="8">
        <v>155</v>
      </c>
      <c r="B158" s="9" t="s">
        <v>417</v>
      </c>
      <c r="C158" s="9"/>
      <c r="D158" s="8" t="s">
        <v>99</v>
      </c>
      <c r="E158" s="11">
        <v>38317</v>
      </c>
      <c r="F158" s="12" t="s">
        <v>418</v>
      </c>
      <c r="G158" s="92">
        <v>1161</v>
      </c>
      <c r="H158" s="12">
        <v>9153.3240000000005</v>
      </c>
      <c r="I158" s="14">
        <v>1177021.8</v>
      </c>
      <c r="J158" s="11">
        <v>39254</v>
      </c>
      <c r="K158" s="8" t="s">
        <v>19</v>
      </c>
      <c r="L158" s="8" t="s">
        <v>101</v>
      </c>
      <c r="M158" s="8" t="s">
        <v>102</v>
      </c>
      <c r="N158" s="8" t="s">
        <v>22</v>
      </c>
      <c r="O158" s="8" t="s">
        <v>60</v>
      </c>
      <c r="P158" s="97">
        <f t="shared" si="2"/>
        <v>1.0138</v>
      </c>
    </row>
    <row r="159" spans="1:16" ht="22.5" hidden="1" customHeight="1">
      <c r="A159" s="8">
        <v>156</v>
      </c>
      <c r="B159" s="9" t="s">
        <v>419</v>
      </c>
      <c r="C159" s="9" t="s">
        <v>420</v>
      </c>
      <c r="D159" s="8" t="s">
        <v>31</v>
      </c>
      <c r="E159" s="11">
        <v>38322</v>
      </c>
      <c r="F159" s="12" t="s">
        <v>421</v>
      </c>
      <c r="G159" s="92">
        <v>1.6</v>
      </c>
      <c r="H159" s="12">
        <v>2.4</v>
      </c>
      <c r="I159" s="14">
        <v>1440</v>
      </c>
      <c r="J159" s="11">
        <v>38336</v>
      </c>
      <c r="K159" s="8" t="s">
        <v>68</v>
      </c>
      <c r="L159" s="8" t="s">
        <v>26</v>
      </c>
      <c r="M159" s="10" t="s">
        <v>69</v>
      </c>
      <c r="N159" s="8" t="s">
        <v>22</v>
      </c>
      <c r="O159" s="8" t="s">
        <v>283</v>
      </c>
      <c r="P159" s="97">
        <f t="shared" si="2"/>
        <v>0.89999999999999991</v>
      </c>
    </row>
    <row r="160" spans="1:16" ht="22.5" hidden="1" customHeight="1">
      <c r="A160" s="8">
        <v>157</v>
      </c>
      <c r="B160" s="32" t="s">
        <v>422</v>
      </c>
      <c r="C160" s="33"/>
      <c r="D160" s="8" t="s">
        <v>31</v>
      </c>
      <c r="E160" s="11">
        <v>38322</v>
      </c>
      <c r="F160" s="12" t="s">
        <v>423</v>
      </c>
      <c r="G160" s="92">
        <v>1.6</v>
      </c>
      <c r="H160" s="12">
        <v>1.1519999999999999</v>
      </c>
      <c r="I160" s="14">
        <v>1440</v>
      </c>
      <c r="J160" s="11">
        <v>38336</v>
      </c>
      <c r="K160" s="8" t="s">
        <v>68</v>
      </c>
      <c r="L160" s="8" t="s">
        <v>237</v>
      </c>
      <c r="M160" s="8" t="s">
        <v>69</v>
      </c>
      <c r="N160" s="8" t="s">
        <v>22</v>
      </c>
      <c r="O160" s="8" t="s">
        <v>343</v>
      </c>
      <c r="P160" s="97">
        <f t="shared" si="2"/>
        <v>0.89999999999999991</v>
      </c>
    </row>
    <row r="161" spans="1:16" ht="22.5" customHeight="1">
      <c r="A161" s="8">
        <v>158</v>
      </c>
      <c r="B161" s="32" t="s">
        <v>424</v>
      </c>
      <c r="C161" s="33"/>
      <c r="D161" s="8" t="s">
        <v>31</v>
      </c>
      <c r="E161" s="11">
        <v>38337</v>
      </c>
      <c r="F161" s="12" t="s">
        <v>425</v>
      </c>
      <c r="G161" s="92">
        <v>9.6</v>
      </c>
      <c r="H161" s="12">
        <v>5.97</v>
      </c>
      <c r="I161" s="14">
        <v>8640</v>
      </c>
      <c r="J161" s="11">
        <v>38371</v>
      </c>
      <c r="K161" s="8" t="s">
        <v>68</v>
      </c>
      <c r="L161" s="8" t="s">
        <v>109</v>
      </c>
      <c r="M161" s="8" t="s">
        <v>69</v>
      </c>
      <c r="N161" s="8" t="s">
        <v>22</v>
      </c>
      <c r="O161" s="8" t="s">
        <v>153</v>
      </c>
      <c r="P161" s="97">
        <f t="shared" si="2"/>
        <v>0.90000000000000013</v>
      </c>
    </row>
    <row r="162" spans="1:16" ht="22.5" hidden="1" customHeight="1">
      <c r="A162" s="8">
        <v>159</v>
      </c>
      <c r="B162" s="32" t="s">
        <v>426</v>
      </c>
      <c r="C162" s="33"/>
      <c r="D162" s="8" t="s">
        <v>31</v>
      </c>
      <c r="E162" s="11">
        <v>38337</v>
      </c>
      <c r="F162" s="12" t="s">
        <v>427</v>
      </c>
      <c r="G162" s="92">
        <v>2.5</v>
      </c>
      <c r="H162" s="12">
        <v>2.04</v>
      </c>
      <c r="I162" s="14">
        <v>2250</v>
      </c>
      <c r="J162" s="11">
        <v>38365</v>
      </c>
      <c r="K162" s="8" t="s">
        <v>68</v>
      </c>
      <c r="L162" s="8" t="s">
        <v>109</v>
      </c>
      <c r="M162" s="8" t="s">
        <v>69</v>
      </c>
      <c r="N162" s="8" t="s">
        <v>22</v>
      </c>
      <c r="O162" s="8" t="s">
        <v>87</v>
      </c>
      <c r="P162" s="97">
        <f t="shared" si="2"/>
        <v>0.9</v>
      </c>
    </row>
    <row r="163" spans="1:16" ht="22.5" hidden="1" customHeight="1">
      <c r="A163" s="8">
        <v>160</v>
      </c>
      <c r="B163" s="32" t="s">
        <v>428</v>
      </c>
      <c r="C163" s="33"/>
      <c r="D163" s="8" t="s">
        <v>31</v>
      </c>
      <c r="E163" s="11">
        <v>38365</v>
      </c>
      <c r="F163" s="12" t="s">
        <v>429</v>
      </c>
      <c r="G163" s="92">
        <v>0.75</v>
      </c>
      <c r="H163" s="12">
        <v>0.42899999999999999</v>
      </c>
      <c r="I163" s="14">
        <v>675</v>
      </c>
      <c r="J163" s="11">
        <v>38379</v>
      </c>
      <c r="K163" s="8" t="s">
        <v>68</v>
      </c>
      <c r="L163" s="8" t="s">
        <v>139</v>
      </c>
      <c r="M163" s="8" t="s">
        <v>69</v>
      </c>
      <c r="N163" s="8" t="s">
        <v>22</v>
      </c>
      <c r="O163" s="8" t="s">
        <v>45</v>
      </c>
      <c r="P163" s="97">
        <f t="shared" si="2"/>
        <v>0.9</v>
      </c>
    </row>
    <row r="164" spans="1:16" ht="22.5" hidden="1" customHeight="1">
      <c r="A164" s="8">
        <v>161</v>
      </c>
      <c r="B164" s="32" t="s">
        <v>430</v>
      </c>
      <c r="C164" s="33"/>
      <c r="D164" s="8" t="s">
        <v>31</v>
      </c>
      <c r="E164" s="11">
        <v>38372</v>
      </c>
      <c r="F164" s="12" t="s">
        <v>431</v>
      </c>
      <c r="G164" s="92">
        <v>1.25</v>
      </c>
      <c r="H164" s="12">
        <v>1.151</v>
      </c>
      <c r="I164" s="14">
        <v>1125</v>
      </c>
      <c r="J164" s="11">
        <v>38386</v>
      </c>
      <c r="K164" s="8" t="s">
        <v>68</v>
      </c>
      <c r="L164" s="8" t="s">
        <v>410</v>
      </c>
      <c r="M164" s="8" t="s">
        <v>69</v>
      </c>
      <c r="N164" s="8" t="s">
        <v>22</v>
      </c>
      <c r="O164" s="8" t="s">
        <v>136</v>
      </c>
      <c r="P164" s="97">
        <f t="shared" si="2"/>
        <v>0.9</v>
      </c>
    </row>
    <row r="165" spans="1:16" ht="22.5" hidden="1" customHeight="1">
      <c r="A165" s="8">
        <v>162</v>
      </c>
      <c r="B165" s="32" t="s">
        <v>432</v>
      </c>
      <c r="C165" s="33"/>
      <c r="D165" s="8" t="s">
        <v>31</v>
      </c>
      <c r="E165" s="11">
        <v>38372</v>
      </c>
      <c r="F165" s="12" t="s">
        <v>433</v>
      </c>
      <c r="G165" s="92">
        <v>1.5</v>
      </c>
      <c r="H165" s="12">
        <v>1.5620000000000001</v>
      </c>
      <c r="I165" s="14">
        <v>1350</v>
      </c>
      <c r="J165" s="11">
        <v>38386</v>
      </c>
      <c r="K165" s="8" t="s">
        <v>68</v>
      </c>
      <c r="L165" s="8" t="s">
        <v>410</v>
      </c>
      <c r="M165" s="8" t="s">
        <v>69</v>
      </c>
      <c r="N165" s="8" t="s">
        <v>22</v>
      </c>
      <c r="O165" s="8" t="s">
        <v>136</v>
      </c>
      <c r="P165" s="97">
        <f t="shared" si="2"/>
        <v>0.9</v>
      </c>
    </row>
    <row r="166" spans="1:16" ht="22.5" hidden="1" customHeight="1">
      <c r="A166" s="8">
        <v>163</v>
      </c>
      <c r="B166" s="32" t="s">
        <v>434</v>
      </c>
      <c r="C166" s="33"/>
      <c r="D166" s="8" t="s">
        <v>31</v>
      </c>
      <c r="E166" s="11">
        <v>38385</v>
      </c>
      <c r="F166" s="12" t="s">
        <v>435</v>
      </c>
      <c r="G166" s="92">
        <v>181.6</v>
      </c>
      <c r="H166" s="12">
        <v>516.84</v>
      </c>
      <c r="I166" s="14">
        <v>163440</v>
      </c>
      <c r="J166" s="11">
        <v>39538</v>
      </c>
      <c r="K166" s="8" t="s">
        <v>81</v>
      </c>
      <c r="L166" s="8" t="s">
        <v>109</v>
      </c>
      <c r="M166" s="8" t="s">
        <v>36</v>
      </c>
      <c r="N166" s="8" t="s">
        <v>22</v>
      </c>
      <c r="O166" s="8" t="s">
        <v>283</v>
      </c>
      <c r="P166" s="97">
        <f t="shared" si="2"/>
        <v>0.9</v>
      </c>
    </row>
    <row r="167" spans="1:16" ht="22.5" hidden="1" customHeight="1">
      <c r="A167" s="8">
        <v>164</v>
      </c>
      <c r="B167" s="32" t="s">
        <v>436</v>
      </c>
      <c r="C167" s="33"/>
      <c r="D167" s="8" t="s">
        <v>31</v>
      </c>
      <c r="E167" s="11">
        <v>38442</v>
      </c>
      <c r="F167" s="12" t="s">
        <v>437</v>
      </c>
      <c r="G167" s="92">
        <v>164</v>
      </c>
      <c r="H167" s="12">
        <v>642</v>
      </c>
      <c r="I167" s="14">
        <v>328000</v>
      </c>
      <c r="J167" s="11">
        <v>41456</v>
      </c>
      <c r="K167" s="8" t="s">
        <v>108</v>
      </c>
      <c r="L167" s="8" t="s">
        <v>109</v>
      </c>
      <c r="M167" s="8" t="s">
        <v>110</v>
      </c>
      <c r="N167" s="8" t="s">
        <v>22</v>
      </c>
      <c r="O167" s="8" t="s">
        <v>111</v>
      </c>
      <c r="P167" s="97">
        <f t="shared" si="2"/>
        <v>2</v>
      </c>
    </row>
    <row r="168" spans="1:16" ht="22.5" hidden="1" customHeight="1">
      <c r="A168" s="8">
        <v>165</v>
      </c>
      <c r="B168" s="32" t="s">
        <v>438</v>
      </c>
      <c r="C168" s="33" t="s">
        <v>439</v>
      </c>
      <c r="D168" s="8" t="s">
        <v>31</v>
      </c>
      <c r="E168" s="11">
        <v>38470</v>
      </c>
      <c r="F168" s="12" t="s">
        <v>440</v>
      </c>
      <c r="G168" s="92">
        <v>3.75</v>
      </c>
      <c r="H168" s="12">
        <v>3.06</v>
      </c>
      <c r="I168" s="14">
        <v>3375</v>
      </c>
      <c r="J168" s="11">
        <v>38484</v>
      </c>
      <c r="K168" s="8" t="s">
        <v>68</v>
      </c>
      <c r="L168" s="8" t="s">
        <v>297</v>
      </c>
      <c r="M168" s="8" t="s">
        <v>69</v>
      </c>
      <c r="N168" s="8" t="s">
        <v>22</v>
      </c>
      <c r="O168" s="8" t="s">
        <v>255</v>
      </c>
      <c r="P168" s="97">
        <f t="shared" si="2"/>
        <v>0.9</v>
      </c>
    </row>
    <row r="169" spans="1:16" ht="22.5" hidden="1" customHeight="1">
      <c r="A169" s="8">
        <v>166</v>
      </c>
      <c r="B169" s="32" t="s">
        <v>441</v>
      </c>
      <c r="C169" s="33"/>
      <c r="D169" s="8" t="s">
        <v>17</v>
      </c>
      <c r="E169" s="11">
        <v>38491</v>
      </c>
      <c r="F169" s="12" t="s">
        <v>442</v>
      </c>
      <c r="G169" s="92">
        <v>19.992000000000001</v>
      </c>
      <c r="H169" s="12">
        <v>147.98589999999999</v>
      </c>
      <c r="I169" s="14">
        <v>17992.8</v>
      </c>
      <c r="J169" s="11">
        <v>38539</v>
      </c>
      <c r="K169" s="8" t="s">
        <v>443</v>
      </c>
      <c r="L169" s="8" t="s">
        <v>20</v>
      </c>
      <c r="M169" s="8" t="s">
        <v>69</v>
      </c>
      <c r="N169" s="8" t="s">
        <v>22</v>
      </c>
      <c r="O169" s="8" t="s">
        <v>87</v>
      </c>
      <c r="P169" s="97">
        <f t="shared" si="2"/>
        <v>0.89999999999999991</v>
      </c>
    </row>
    <row r="170" spans="1:16" ht="22.5" hidden="1" customHeight="1">
      <c r="A170" s="8">
        <v>167</v>
      </c>
      <c r="B170" s="32" t="s">
        <v>444</v>
      </c>
      <c r="C170" s="33"/>
      <c r="D170" s="8" t="s">
        <v>51</v>
      </c>
      <c r="E170" s="11">
        <v>38505</v>
      </c>
      <c r="F170" s="12" t="s">
        <v>445</v>
      </c>
      <c r="G170" s="92">
        <v>6</v>
      </c>
      <c r="H170" s="12">
        <v>30</v>
      </c>
      <c r="I170" s="14">
        <v>0</v>
      </c>
      <c r="J170" s="11">
        <v>38519</v>
      </c>
      <c r="K170" s="8" t="s">
        <v>53</v>
      </c>
      <c r="L170" s="8" t="s">
        <v>53</v>
      </c>
      <c r="M170" s="8" t="s">
        <v>53</v>
      </c>
      <c r="N170" s="8" t="s">
        <v>22</v>
      </c>
      <c r="O170" s="8" t="s">
        <v>283</v>
      </c>
      <c r="P170" s="97">
        <f t="shared" si="2"/>
        <v>0</v>
      </c>
    </row>
    <row r="171" spans="1:16" ht="22.5" hidden="1" customHeight="1">
      <c r="A171" s="8">
        <v>168</v>
      </c>
      <c r="B171" s="32" t="s">
        <v>446</v>
      </c>
      <c r="C171" s="33"/>
      <c r="D171" s="8" t="s">
        <v>17</v>
      </c>
      <c r="E171" s="11">
        <v>38512</v>
      </c>
      <c r="F171" s="12" t="s">
        <v>447</v>
      </c>
      <c r="G171" s="92">
        <v>16.38</v>
      </c>
      <c r="H171" s="12">
        <v>137.59200000000001</v>
      </c>
      <c r="I171" s="14">
        <v>19656</v>
      </c>
      <c r="J171" s="11">
        <v>38526</v>
      </c>
      <c r="K171" s="8" t="s">
        <v>448</v>
      </c>
      <c r="L171" s="8" t="s">
        <v>90</v>
      </c>
      <c r="M171" s="10" t="s">
        <v>49</v>
      </c>
      <c r="N171" s="8" t="s">
        <v>22</v>
      </c>
      <c r="O171" s="8" t="s">
        <v>63</v>
      </c>
      <c r="P171" s="97">
        <f t="shared" si="2"/>
        <v>1.2</v>
      </c>
    </row>
    <row r="172" spans="1:16" ht="22.5" hidden="1" customHeight="1">
      <c r="A172" s="8">
        <v>169</v>
      </c>
      <c r="B172" s="32" t="s">
        <v>449</v>
      </c>
      <c r="C172" s="33"/>
      <c r="D172" s="8" t="s">
        <v>31</v>
      </c>
      <c r="E172" s="11">
        <v>38512</v>
      </c>
      <c r="F172" s="12" t="s">
        <v>450</v>
      </c>
      <c r="G172" s="92">
        <v>2.72</v>
      </c>
      <c r="H172" s="12">
        <v>2.82</v>
      </c>
      <c r="I172" s="14">
        <v>2448</v>
      </c>
      <c r="J172" s="11">
        <v>38534</v>
      </c>
      <c r="K172" s="8" t="s">
        <v>68</v>
      </c>
      <c r="L172" s="8" t="s">
        <v>237</v>
      </c>
      <c r="M172" s="10" t="s">
        <v>69</v>
      </c>
      <c r="N172" s="8" t="s">
        <v>22</v>
      </c>
      <c r="O172" s="8" t="s">
        <v>40</v>
      </c>
      <c r="P172" s="97">
        <f t="shared" si="2"/>
        <v>0.89999999999999991</v>
      </c>
    </row>
    <row r="173" spans="1:16" ht="22.5" hidden="1" customHeight="1">
      <c r="A173" s="8">
        <v>170</v>
      </c>
      <c r="B173" s="32" t="s">
        <v>451</v>
      </c>
      <c r="C173" s="33"/>
      <c r="D173" s="8" t="s">
        <v>31</v>
      </c>
      <c r="E173" s="11">
        <v>38512</v>
      </c>
      <c r="F173" s="12" t="s">
        <v>452</v>
      </c>
      <c r="G173" s="92">
        <v>6</v>
      </c>
      <c r="H173" s="12">
        <v>4.0839999999999996</v>
      </c>
      <c r="I173" s="14">
        <v>5400</v>
      </c>
      <c r="J173" s="11">
        <v>38991</v>
      </c>
      <c r="K173" s="8" t="s">
        <v>68</v>
      </c>
      <c r="L173" s="8" t="s">
        <v>109</v>
      </c>
      <c r="M173" s="8" t="s">
        <v>69</v>
      </c>
      <c r="N173" s="8" t="s">
        <v>22</v>
      </c>
      <c r="O173" s="8" t="s">
        <v>84</v>
      </c>
      <c r="P173" s="97">
        <f t="shared" si="2"/>
        <v>0.9</v>
      </c>
    </row>
    <row r="174" spans="1:16" ht="22.5" hidden="1" customHeight="1">
      <c r="A174" s="8">
        <v>171</v>
      </c>
      <c r="B174" s="32" t="s">
        <v>453</v>
      </c>
      <c r="C174" s="33"/>
      <c r="D174" s="8" t="s">
        <v>31</v>
      </c>
      <c r="E174" s="11">
        <v>38512</v>
      </c>
      <c r="F174" s="12" t="s">
        <v>454</v>
      </c>
      <c r="G174" s="92">
        <v>1.6</v>
      </c>
      <c r="H174" s="12">
        <v>0.749</v>
      </c>
      <c r="I174" s="14">
        <v>1440</v>
      </c>
      <c r="J174" s="11">
        <v>38526</v>
      </c>
      <c r="K174" s="8" t="s">
        <v>68</v>
      </c>
      <c r="L174" s="8" t="s">
        <v>97</v>
      </c>
      <c r="M174" s="8" t="s">
        <v>69</v>
      </c>
      <c r="N174" s="8" t="s">
        <v>22</v>
      </c>
      <c r="O174" s="8" t="s">
        <v>283</v>
      </c>
      <c r="P174" s="97">
        <f t="shared" si="2"/>
        <v>0.89999999999999991</v>
      </c>
    </row>
    <row r="175" spans="1:16" ht="22.5" hidden="1" customHeight="1">
      <c r="A175" s="8">
        <v>172</v>
      </c>
      <c r="B175" s="32" t="s">
        <v>455</v>
      </c>
      <c r="C175" s="33"/>
      <c r="D175" s="8" t="s">
        <v>17</v>
      </c>
      <c r="E175" s="11">
        <v>38512</v>
      </c>
      <c r="F175" s="12" t="s">
        <v>456</v>
      </c>
      <c r="G175" s="92">
        <v>17.088000000000001</v>
      </c>
      <c r="H175" s="12">
        <v>114.7</v>
      </c>
      <c r="I175" s="14">
        <v>16579.199999999997</v>
      </c>
      <c r="J175" s="11">
        <v>38526</v>
      </c>
      <c r="K175" s="8" t="s">
        <v>457</v>
      </c>
      <c r="L175" s="8" t="s">
        <v>20</v>
      </c>
      <c r="M175" s="8" t="s">
        <v>150</v>
      </c>
      <c r="N175" s="8" t="s">
        <v>22</v>
      </c>
      <c r="O175" s="8" t="s">
        <v>60</v>
      </c>
      <c r="P175" s="97">
        <f t="shared" si="2"/>
        <v>0.97022471910112329</v>
      </c>
    </row>
    <row r="176" spans="1:16" ht="22.5" hidden="1" customHeight="1">
      <c r="A176" s="8">
        <v>173</v>
      </c>
      <c r="B176" s="32" t="s">
        <v>458</v>
      </c>
      <c r="C176" s="33" t="s">
        <v>459</v>
      </c>
      <c r="D176" s="8" t="s">
        <v>31</v>
      </c>
      <c r="E176" s="11">
        <v>38540</v>
      </c>
      <c r="F176" s="12" t="s">
        <v>460</v>
      </c>
      <c r="G176" s="92">
        <v>1.25</v>
      </c>
      <c r="H176" s="12">
        <v>0.97</v>
      </c>
      <c r="I176" s="14">
        <v>1125</v>
      </c>
      <c r="J176" s="11">
        <v>38554</v>
      </c>
      <c r="K176" s="8" t="s">
        <v>68</v>
      </c>
      <c r="L176" s="8" t="s">
        <v>402</v>
      </c>
      <c r="M176" s="8" t="s">
        <v>69</v>
      </c>
      <c r="N176" s="8" t="s">
        <v>22</v>
      </c>
      <c r="O176" s="8" t="s">
        <v>308</v>
      </c>
      <c r="P176" s="97">
        <f t="shared" si="2"/>
        <v>0.9</v>
      </c>
    </row>
    <row r="177" spans="1:16" ht="22.5" hidden="1" customHeight="1">
      <c r="A177" s="8">
        <v>174</v>
      </c>
      <c r="B177" s="32" t="s">
        <v>461</v>
      </c>
      <c r="C177" s="33"/>
      <c r="D177" s="8" t="s">
        <v>31</v>
      </c>
      <c r="E177" s="11">
        <v>38554</v>
      </c>
      <c r="F177" s="12" t="s">
        <v>462</v>
      </c>
      <c r="G177" s="92">
        <v>1.26</v>
      </c>
      <c r="H177" s="12">
        <v>0.60299999999999998</v>
      </c>
      <c r="I177" s="14">
        <v>1134</v>
      </c>
      <c r="J177" s="11">
        <v>38572</v>
      </c>
      <c r="K177" s="8" t="s">
        <v>68</v>
      </c>
      <c r="L177" s="8" t="s">
        <v>26</v>
      </c>
      <c r="M177" s="8" t="s">
        <v>69</v>
      </c>
      <c r="N177" s="8" t="s">
        <v>22</v>
      </c>
      <c r="O177" s="8" t="s">
        <v>54</v>
      </c>
      <c r="P177" s="97">
        <f t="shared" si="2"/>
        <v>0.89999999999999991</v>
      </c>
    </row>
    <row r="178" spans="1:16" ht="22.5" hidden="1" customHeight="1">
      <c r="A178" s="8">
        <v>175</v>
      </c>
      <c r="B178" s="32" t="s">
        <v>463</v>
      </c>
      <c r="C178" s="33" t="s">
        <v>464</v>
      </c>
      <c r="D178" s="8" t="s">
        <v>17</v>
      </c>
      <c r="E178" s="11">
        <v>38568</v>
      </c>
      <c r="F178" s="12" t="s">
        <v>465</v>
      </c>
      <c r="G178" s="92">
        <v>40</v>
      </c>
      <c r="H178" s="12">
        <v>145.08000000000001</v>
      </c>
      <c r="I178" s="14">
        <v>48000</v>
      </c>
      <c r="J178" s="11">
        <v>40681</v>
      </c>
      <c r="K178" s="8" t="s">
        <v>224</v>
      </c>
      <c r="L178" s="8" t="s">
        <v>130</v>
      </c>
      <c r="M178" s="8" t="s">
        <v>49</v>
      </c>
      <c r="N178" s="8" t="s">
        <v>22</v>
      </c>
      <c r="O178" s="8" t="s">
        <v>45</v>
      </c>
      <c r="P178" s="97">
        <f t="shared" si="2"/>
        <v>1.2</v>
      </c>
    </row>
    <row r="179" spans="1:16" ht="22.5" hidden="1" customHeight="1">
      <c r="A179" s="8">
        <v>176</v>
      </c>
      <c r="B179" s="32" t="s">
        <v>466</v>
      </c>
      <c r="C179" s="33"/>
      <c r="D179" s="8" t="s">
        <v>17</v>
      </c>
      <c r="E179" s="11">
        <v>38568</v>
      </c>
      <c r="F179" s="12" t="s">
        <v>467</v>
      </c>
      <c r="G179" s="92">
        <v>2.8</v>
      </c>
      <c r="H179" s="12">
        <v>20.103999999999999</v>
      </c>
      <c r="I179" s="14">
        <v>2520</v>
      </c>
      <c r="J179" s="11">
        <v>38580</v>
      </c>
      <c r="K179" s="8" t="s">
        <v>19</v>
      </c>
      <c r="L179" s="8" t="s">
        <v>109</v>
      </c>
      <c r="M179" s="8" t="s">
        <v>69</v>
      </c>
      <c r="N179" s="8" t="s">
        <v>22</v>
      </c>
      <c r="O179" s="8" t="s">
        <v>280</v>
      </c>
      <c r="P179" s="97">
        <f t="shared" si="2"/>
        <v>0.9</v>
      </c>
    </row>
    <row r="180" spans="1:16" ht="22.5" hidden="1" customHeight="1">
      <c r="A180" s="8">
        <v>177</v>
      </c>
      <c r="B180" s="32" t="s">
        <v>468</v>
      </c>
      <c r="C180" s="33"/>
      <c r="D180" s="8" t="s">
        <v>31</v>
      </c>
      <c r="E180" s="11">
        <v>38575</v>
      </c>
      <c r="F180" s="12" t="s">
        <v>469</v>
      </c>
      <c r="G180" s="92">
        <v>12.75</v>
      </c>
      <c r="H180" s="12">
        <v>25.12</v>
      </c>
      <c r="I180" s="14">
        <v>15300</v>
      </c>
      <c r="J180" s="11">
        <v>38588</v>
      </c>
      <c r="K180" s="8" t="s">
        <v>224</v>
      </c>
      <c r="L180" s="8" t="s">
        <v>109</v>
      </c>
      <c r="M180" s="8" t="s">
        <v>49</v>
      </c>
      <c r="N180" s="8" t="s">
        <v>22</v>
      </c>
      <c r="O180" s="8" t="s">
        <v>45</v>
      </c>
      <c r="P180" s="97">
        <f t="shared" si="2"/>
        <v>1.2</v>
      </c>
    </row>
    <row r="181" spans="1:16" ht="22.5" hidden="1" customHeight="1">
      <c r="A181" s="8">
        <v>178</v>
      </c>
      <c r="B181" s="32" t="s">
        <v>470</v>
      </c>
      <c r="C181" s="33" t="s">
        <v>471</v>
      </c>
      <c r="D181" s="8" t="s">
        <v>31</v>
      </c>
      <c r="E181" s="11">
        <v>38575</v>
      </c>
      <c r="F181" s="12" t="s">
        <v>472</v>
      </c>
      <c r="G181" s="92">
        <v>2</v>
      </c>
      <c r="H181" s="12">
        <v>1.22</v>
      </c>
      <c r="I181" s="14">
        <v>1800</v>
      </c>
      <c r="J181" s="11">
        <v>38588</v>
      </c>
      <c r="K181" s="8" t="s">
        <v>68</v>
      </c>
      <c r="L181" s="8" t="s">
        <v>90</v>
      </c>
      <c r="M181" s="8" t="s">
        <v>69</v>
      </c>
      <c r="N181" s="8" t="s">
        <v>22</v>
      </c>
      <c r="O181" s="8" t="s">
        <v>221</v>
      </c>
      <c r="P181" s="97">
        <f t="shared" si="2"/>
        <v>0.9</v>
      </c>
    </row>
    <row r="182" spans="1:16" ht="22.5" hidden="1" customHeight="1">
      <c r="A182" s="8">
        <v>179</v>
      </c>
      <c r="B182" s="32" t="s">
        <v>473</v>
      </c>
      <c r="C182" s="33"/>
      <c r="D182" s="8" t="s">
        <v>31</v>
      </c>
      <c r="E182" s="11">
        <v>38575</v>
      </c>
      <c r="F182" s="12" t="s">
        <v>474</v>
      </c>
      <c r="G182" s="92">
        <v>1.78</v>
      </c>
      <c r="H182" s="12">
        <v>1.03</v>
      </c>
      <c r="I182" s="14">
        <v>1602</v>
      </c>
      <c r="J182" s="11">
        <v>38589</v>
      </c>
      <c r="K182" s="8" t="s">
        <v>68</v>
      </c>
      <c r="L182" s="8" t="s">
        <v>26</v>
      </c>
      <c r="M182" s="8" t="s">
        <v>69</v>
      </c>
      <c r="N182" s="8" t="s">
        <v>22</v>
      </c>
      <c r="O182" s="8" t="s">
        <v>54</v>
      </c>
      <c r="P182" s="97">
        <f t="shared" si="2"/>
        <v>0.9</v>
      </c>
    </row>
    <row r="183" spans="1:16" ht="22.5" hidden="1" customHeight="1">
      <c r="A183" s="8">
        <v>180</v>
      </c>
      <c r="B183" s="32" t="s">
        <v>458</v>
      </c>
      <c r="C183" s="33" t="s">
        <v>475</v>
      </c>
      <c r="D183" s="8" t="s">
        <v>31</v>
      </c>
      <c r="E183" s="11">
        <v>38589</v>
      </c>
      <c r="F183" s="12" t="s">
        <v>476</v>
      </c>
      <c r="G183" s="92">
        <v>0.9</v>
      </c>
      <c r="H183" s="12">
        <v>0.63</v>
      </c>
      <c r="I183" s="14">
        <v>810</v>
      </c>
      <c r="J183" s="11">
        <v>38603</v>
      </c>
      <c r="K183" s="8" t="s">
        <v>68</v>
      </c>
      <c r="L183" s="8" t="s">
        <v>402</v>
      </c>
      <c r="M183" s="8" t="s">
        <v>69</v>
      </c>
      <c r="N183" s="8" t="s">
        <v>22</v>
      </c>
      <c r="O183" s="8" t="s">
        <v>40</v>
      </c>
      <c r="P183" s="97">
        <f t="shared" si="2"/>
        <v>0.9</v>
      </c>
    </row>
    <row r="184" spans="1:16" ht="22.5" hidden="1" customHeight="1">
      <c r="A184" s="8">
        <v>181</v>
      </c>
      <c r="B184" s="32" t="s">
        <v>458</v>
      </c>
      <c r="C184" s="33" t="s">
        <v>477</v>
      </c>
      <c r="D184" s="8" t="s">
        <v>31</v>
      </c>
      <c r="E184" s="11">
        <v>38589</v>
      </c>
      <c r="F184" s="12" t="s">
        <v>478</v>
      </c>
      <c r="G184" s="92">
        <v>4.8499999999999996</v>
      </c>
      <c r="H184" s="12">
        <v>3.39</v>
      </c>
      <c r="I184" s="14">
        <v>4365</v>
      </c>
      <c r="J184" s="11">
        <v>38603</v>
      </c>
      <c r="K184" s="8" t="s">
        <v>68</v>
      </c>
      <c r="L184" s="8" t="s">
        <v>402</v>
      </c>
      <c r="M184" s="8" t="s">
        <v>69</v>
      </c>
      <c r="N184" s="8" t="s">
        <v>22</v>
      </c>
      <c r="O184" s="8" t="s">
        <v>308</v>
      </c>
      <c r="P184" s="97">
        <f t="shared" si="2"/>
        <v>0.90000000000000013</v>
      </c>
    </row>
    <row r="185" spans="1:16" ht="22.5" hidden="1" customHeight="1">
      <c r="A185" s="8">
        <v>182</v>
      </c>
      <c r="B185" s="32" t="s">
        <v>479</v>
      </c>
      <c r="C185" s="33"/>
      <c r="D185" s="8" t="s">
        <v>31</v>
      </c>
      <c r="E185" s="11">
        <v>38596</v>
      </c>
      <c r="F185" s="12" t="s">
        <v>480</v>
      </c>
      <c r="G185" s="92">
        <v>1.02</v>
      </c>
      <c r="H185" s="12">
        <v>1.06</v>
      </c>
      <c r="I185" s="14">
        <v>918</v>
      </c>
      <c r="J185" s="11">
        <v>38610</v>
      </c>
      <c r="K185" s="8" t="s">
        <v>68</v>
      </c>
      <c r="L185" s="8" t="s">
        <v>402</v>
      </c>
      <c r="M185" s="8" t="s">
        <v>69</v>
      </c>
      <c r="N185" s="8" t="s">
        <v>22</v>
      </c>
      <c r="O185" s="8" t="s">
        <v>308</v>
      </c>
      <c r="P185" s="97">
        <f t="shared" si="2"/>
        <v>0.9</v>
      </c>
    </row>
    <row r="186" spans="1:16" ht="22.5" hidden="1" customHeight="1">
      <c r="A186" s="8">
        <v>183</v>
      </c>
      <c r="B186" s="32" t="s">
        <v>481</v>
      </c>
      <c r="C186" s="33"/>
      <c r="D186" s="8" t="s">
        <v>51</v>
      </c>
      <c r="E186" s="11">
        <v>38596</v>
      </c>
      <c r="F186" s="12" t="s">
        <v>482</v>
      </c>
      <c r="G186" s="92">
        <v>10</v>
      </c>
      <c r="H186" s="12">
        <v>87.6</v>
      </c>
      <c r="I186" s="14">
        <v>0</v>
      </c>
      <c r="J186" s="11">
        <v>38610</v>
      </c>
      <c r="K186" s="8" t="s">
        <v>53</v>
      </c>
      <c r="L186" s="8" t="s">
        <v>53</v>
      </c>
      <c r="M186" s="8" t="s">
        <v>53</v>
      </c>
      <c r="N186" s="8" t="s">
        <v>22</v>
      </c>
      <c r="O186" s="8" t="s">
        <v>283</v>
      </c>
      <c r="P186" s="97">
        <f t="shared" si="2"/>
        <v>0</v>
      </c>
    </row>
    <row r="187" spans="1:16" ht="22.5" hidden="1" customHeight="1">
      <c r="A187" s="8">
        <v>184</v>
      </c>
      <c r="B187" s="32" t="s">
        <v>458</v>
      </c>
      <c r="C187" s="33" t="s">
        <v>483</v>
      </c>
      <c r="D187" s="8" t="s">
        <v>31</v>
      </c>
      <c r="E187" s="11">
        <v>38609</v>
      </c>
      <c r="F187" s="12" t="s">
        <v>484</v>
      </c>
      <c r="G187" s="92">
        <v>0.75</v>
      </c>
      <c r="H187" s="12">
        <v>0.52768000000000004</v>
      </c>
      <c r="I187" s="14">
        <v>675</v>
      </c>
      <c r="J187" s="11">
        <v>38623</v>
      </c>
      <c r="K187" s="8" t="s">
        <v>68</v>
      </c>
      <c r="L187" s="8" t="s">
        <v>402</v>
      </c>
      <c r="M187" s="8" t="s">
        <v>69</v>
      </c>
      <c r="N187" s="8" t="s">
        <v>22</v>
      </c>
      <c r="O187" s="8" t="s">
        <v>308</v>
      </c>
      <c r="P187" s="97">
        <f t="shared" si="2"/>
        <v>0.9</v>
      </c>
    </row>
    <row r="188" spans="1:16" ht="22.5" hidden="1" customHeight="1">
      <c r="A188" s="8">
        <v>185</v>
      </c>
      <c r="B188" s="32" t="s">
        <v>458</v>
      </c>
      <c r="C188" s="33" t="s">
        <v>485</v>
      </c>
      <c r="D188" s="8" t="s">
        <v>31</v>
      </c>
      <c r="E188" s="11">
        <v>38609</v>
      </c>
      <c r="F188" s="12" t="s">
        <v>486</v>
      </c>
      <c r="G188" s="92">
        <v>2.2000000000000002</v>
      </c>
      <c r="H188" s="12">
        <v>1.5364800000000001</v>
      </c>
      <c r="I188" s="14">
        <v>1980.0000000000002</v>
      </c>
      <c r="J188" s="11">
        <v>38623</v>
      </c>
      <c r="K188" s="8" t="s">
        <v>68</v>
      </c>
      <c r="L188" s="8" t="s">
        <v>402</v>
      </c>
      <c r="M188" s="8" t="s">
        <v>69</v>
      </c>
      <c r="N188" s="8" t="s">
        <v>22</v>
      </c>
      <c r="O188" s="8" t="s">
        <v>308</v>
      </c>
      <c r="P188" s="97">
        <f t="shared" si="2"/>
        <v>0.9</v>
      </c>
    </row>
    <row r="189" spans="1:16" ht="22.5" hidden="1" customHeight="1">
      <c r="A189" s="8">
        <v>186</v>
      </c>
      <c r="B189" s="32" t="s">
        <v>458</v>
      </c>
      <c r="C189" s="33" t="s">
        <v>487</v>
      </c>
      <c r="D189" s="8" t="s">
        <v>31</v>
      </c>
      <c r="E189" s="11">
        <v>38609</v>
      </c>
      <c r="F189" s="12" t="s">
        <v>488</v>
      </c>
      <c r="G189" s="92">
        <v>0.75</v>
      </c>
      <c r="H189" s="12">
        <v>0.52768000000000004</v>
      </c>
      <c r="I189" s="14">
        <v>675</v>
      </c>
      <c r="J189" s="11">
        <v>38623</v>
      </c>
      <c r="K189" s="8" t="s">
        <v>68</v>
      </c>
      <c r="L189" s="8" t="s">
        <v>402</v>
      </c>
      <c r="M189" s="8" t="s">
        <v>69</v>
      </c>
      <c r="N189" s="8" t="s">
        <v>22</v>
      </c>
      <c r="O189" s="8" t="s">
        <v>84</v>
      </c>
      <c r="P189" s="97">
        <f t="shared" si="2"/>
        <v>0.9</v>
      </c>
    </row>
    <row r="190" spans="1:16" ht="22.5" hidden="1" customHeight="1">
      <c r="A190" s="8">
        <v>187</v>
      </c>
      <c r="B190" s="32" t="s">
        <v>458</v>
      </c>
      <c r="C190" s="33" t="s">
        <v>489</v>
      </c>
      <c r="D190" s="8" t="s">
        <v>31</v>
      </c>
      <c r="E190" s="11">
        <v>38617</v>
      </c>
      <c r="F190" s="12" t="s">
        <v>490</v>
      </c>
      <c r="G190" s="92">
        <v>2.3250000000000002</v>
      </c>
      <c r="H190" s="12">
        <v>0.35099999999999998</v>
      </c>
      <c r="I190" s="14">
        <v>2092.5</v>
      </c>
      <c r="J190" s="11">
        <v>38631</v>
      </c>
      <c r="K190" s="8" t="s">
        <v>68</v>
      </c>
      <c r="L190" s="8" t="s">
        <v>402</v>
      </c>
      <c r="M190" s="8" t="s">
        <v>69</v>
      </c>
      <c r="N190" s="8" t="s">
        <v>22</v>
      </c>
      <c r="O190" s="8" t="s">
        <v>308</v>
      </c>
      <c r="P190" s="97">
        <f t="shared" si="2"/>
        <v>0.8999999999999998</v>
      </c>
    </row>
    <row r="191" spans="1:16" ht="22.5" hidden="1" customHeight="1">
      <c r="A191" s="8">
        <v>188</v>
      </c>
      <c r="B191" s="32" t="s">
        <v>458</v>
      </c>
      <c r="C191" s="33" t="s">
        <v>491</v>
      </c>
      <c r="D191" s="8" t="s">
        <v>31</v>
      </c>
      <c r="E191" s="11">
        <v>38617</v>
      </c>
      <c r="F191" s="12" t="s">
        <v>492</v>
      </c>
      <c r="G191" s="92">
        <v>0.75</v>
      </c>
      <c r="H191" s="12">
        <v>0.52768000000000004</v>
      </c>
      <c r="I191" s="14">
        <v>675</v>
      </c>
      <c r="J191" s="11">
        <v>38631</v>
      </c>
      <c r="K191" s="8" t="s">
        <v>68</v>
      </c>
      <c r="L191" s="8" t="s">
        <v>402</v>
      </c>
      <c r="M191" s="8" t="s">
        <v>69</v>
      </c>
      <c r="N191" s="8" t="s">
        <v>22</v>
      </c>
      <c r="O191" s="8" t="s">
        <v>84</v>
      </c>
      <c r="P191" s="97">
        <f t="shared" si="2"/>
        <v>0.9</v>
      </c>
    </row>
    <row r="192" spans="1:16" ht="22.5" hidden="1" customHeight="1">
      <c r="A192" s="8">
        <v>189</v>
      </c>
      <c r="B192" s="32" t="s">
        <v>458</v>
      </c>
      <c r="C192" s="33" t="s">
        <v>493</v>
      </c>
      <c r="D192" s="8" t="s">
        <v>31</v>
      </c>
      <c r="E192" s="11">
        <v>38617</v>
      </c>
      <c r="F192" s="12" t="s">
        <v>494</v>
      </c>
      <c r="G192" s="92">
        <v>2.4</v>
      </c>
      <c r="H192" s="12">
        <v>1.6761600000000001</v>
      </c>
      <c r="I192" s="14">
        <v>2160</v>
      </c>
      <c r="J192" s="11">
        <v>38631</v>
      </c>
      <c r="K192" s="8" t="s">
        <v>68</v>
      </c>
      <c r="L192" s="8" t="s">
        <v>402</v>
      </c>
      <c r="M192" s="8" t="s">
        <v>69</v>
      </c>
      <c r="N192" s="8" t="s">
        <v>22</v>
      </c>
      <c r="O192" s="8" t="s">
        <v>308</v>
      </c>
      <c r="P192" s="97">
        <f t="shared" si="2"/>
        <v>0.90000000000000013</v>
      </c>
    </row>
    <row r="193" spans="1:16" ht="22.5" hidden="1" customHeight="1">
      <c r="A193" s="8">
        <v>190</v>
      </c>
      <c r="B193" s="32" t="s">
        <v>458</v>
      </c>
      <c r="C193" s="33" t="s">
        <v>495</v>
      </c>
      <c r="D193" s="8" t="s">
        <v>31</v>
      </c>
      <c r="E193" s="11">
        <v>38617</v>
      </c>
      <c r="F193" s="12" t="s">
        <v>496</v>
      </c>
      <c r="G193" s="92">
        <v>0.6</v>
      </c>
      <c r="H193" s="12">
        <v>0.42292000000000002</v>
      </c>
      <c r="I193" s="14">
        <v>540</v>
      </c>
      <c r="J193" s="11">
        <v>38631</v>
      </c>
      <c r="K193" s="8" t="s">
        <v>68</v>
      </c>
      <c r="L193" s="8" t="s">
        <v>402</v>
      </c>
      <c r="M193" s="8" t="s">
        <v>69</v>
      </c>
      <c r="N193" s="8" t="s">
        <v>22</v>
      </c>
      <c r="O193" s="8" t="s">
        <v>84</v>
      </c>
      <c r="P193" s="97">
        <f t="shared" si="2"/>
        <v>0.90000000000000013</v>
      </c>
    </row>
    <row r="194" spans="1:16" ht="22.5" hidden="1" customHeight="1">
      <c r="A194" s="8">
        <v>191</v>
      </c>
      <c r="B194" s="32" t="s">
        <v>458</v>
      </c>
      <c r="C194" s="33" t="s">
        <v>497</v>
      </c>
      <c r="D194" s="8" t="s">
        <v>31</v>
      </c>
      <c r="E194" s="11">
        <v>38617</v>
      </c>
      <c r="F194" s="12" t="s">
        <v>498</v>
      </c>
      <c r="G194" s="92">
        <v>0.75</v>
      </c>
      <c r="H194" s="12">
        <v>0.52768000000000004</v>
      </c>
      <c r="I194" s="14">
        <v>675</v>
      </c>
      <c r="J194" s="11">
        <v>38631</v>
      </c>
      <c r="K194" s="8" t="s">
        <v>68</v>
      </c>
      <c r="L194" s="8" t="s">
        <v>402</v>
      </c>
      <c r="M194" s="8" t="s">
        <v>69</v>
      </c>
      <c r="N194" s="8" t="s">
        <v>22</v>
      </c>
      <c r="O194" s="8" t="s">
        <v>308</v>
      </c>
      <c r="P194" s="97">
        <f t="shared" si="2"/>
        <v>0.9</v>
      </c>
    </row>
    <row r="195" spans="1:16" ht="22.5" hidden="1" customHeight="1">
      <c r="A195" s="8">
        <v>192</v>
      </c>
      <c r="B195" s="32" t="s">
        <v>458</v>
      </c>
      <c r="C195" s="33" t="s">
        <v>499</v>
      </c>
      <c r="D195" s="8" t="s">
        <v>31</v>
      </c>
      <c r="E195" s="11">
        <v>38617</v>
      </c>
      <c r="F195" s="12" t="s">
        <v>500</v>
      </c>
      <c r="G195" s="92">
        <v>0.9</v>
      </c>
      <c r="H195" s="12">
        <v>0.62856000000000001</v>
      </c>
      <c r="I195" s="14">
        <v>810</v>
      </c>
      <c r="J195" s="11">
        <v>38631</v>
      </c>
      <c r="K195" s="8" t="s">
        <v>68</v>
      </c>
      <c r="L195" s="8" t="s">
        <v>402</v>
      </c>
      <c r="M195" s="8" t="s">
        <v>69</v>
      </c>
      <c r="N195" s="8" t="s">
        <v>22</v>
      </c>
      <c r="O195" s="8" t="s">
        <v>308</v>
      </c>
      <c r="P195" s="97">
        <f t="shared" si="2"/>
        <v>0.9</v>
      </c>
    </row>
    <row r="196" spans="1:16" ht="22.5" hidden="1" customHeight="1">
      <c r="A196" s="8">
        <v>193</v>
      </c>
      <c r="B196" s="32" t="s">
        <v>458</v>
      </c>
      <c r="C196" s="33" t="s">
        <v>501</v>
      </c>
      <c r="D196" s="8" t="s">
        <v>31</v>
      </c>
      <c r="E196" s="11">
        <v>38631</v>
      </c>
      <c r="F196" s="12" t="s">
        <v>502</v>
      </c>
      <c r="G196" s="92">
        <v>1.25</v>
      </c>
      <c r="H196" s="12">
        <v>0.873</v>
      </c>
      <c r="I196" s="14">
        <v>1125</v>
      </c>
      <c r="J196" s="11">
        <v>38645</v>
      </c>
      <c r="K196" s="8" t="s">
        <v>68</v>
      </c>
      <c r="L196" s="8" t="s">
        <v>402</v>
      </c>
      <c r="M196" s="8" t="s">
        <v>69</v>
      </c>
      <c r="N196" s="8" t="s">
        <v>22</v>
      </c>
      <c r="O196" s="8" t="s">
        <v>308</v>
      </c>
      <c r="P196" s="97">
        <f t="shared" si="2"/>
        <v>0.9</v>
      </c>
    </row>
    <row r="197" spans="1:16" ht="22.5" hidden="1" customHeight="1">
      <c r="A197" s="8">
        <v>194</v>
      </c>
      <c r="B197" s="32" t="s">
        <v>458</v>
      </c>
      <c r="C197" s="33" t="s">
        <v>503</v>
      </c>
      <c r="D197" s="8" t="s">
        <v>31</v>
      </c>
      <c r="E197" s="11">
        <v>38631</v>
      </c>
      <c r="F197" s="12" t="s">
        <v>504</v>
      </c>
      <c r="G197" s="92">
        <v>1.25</v>
      </c>
      <c r="H197" s="12">
        <v>0.86399999999999999</v>
      </c>
      <c r="I197" s="14">
        <v>1125</v>
      </c>
      <c r="J197" s="11">
        <v>38645</v>
      </c>
      <c r="K197" s="8" t="s">
        <v>68</v>
      </c>
      <c r="L197" s="8" t="s">
        <v>402</v>
      </c>
      <c r="M197" s="8" t="s">
        <v>69</v>
      </c>
      <c r="N197" s="8" t="s">
        <v>22</v>
      </c>
      <c r="O197" s="8" t="s">
        <v>103</v>
      </c>
      <c r="P197" s="97">
        <f t="shared" ref="P197:P260" si="3">I197/1000/G197</f>
        <v>0.9</v>
      </c>
    </row>
    <row r="198" spans="1:16" ht="22.5" hidden="1" customHeight="1">
      <c r="A198" s="8">
        <v>195</v>
      </c>
      <c r="B198" s="32" t="s">
        <v>458</v>
      </c>
      <c r="C198" s="33" t="s">
        <v>505</v>
      </c>
      <c r="D198" s="8" t="s">
        <v>31</v>
      </c>
      <c r="E198" s="11">
        <v>38631</v>
      </c>
      <c r="F198" s="12" t="s">
        <v>506</v>
      </c>
      <c r="G198" s="92">
        <v>0.9</v>
      </c>
      <c r="H198" s="12">
        <v>0.224</v>
      </c>
      <c r="I198" s="14">
        <v>810</v>
      </c>
      <c r="J198" s="11">
        <v>38645</v>
      </c>
      <c r="K198" s="8" t="s">
        <v>68</v>
      </c>
      <c r="L198" s="8" t="s">
        <v>402</v>
      </c>
      <c r="M198" s="8" t="s">
        <v>69</v>
      </c>
      <c r="N198" s="8" t="s">
        <v>22</v>
      </c>
      <c r="O198" s="8" t="s">
        <v>115</v>
      </c>
      <c r="P198" s="97">
        <f t="shared" si="3"/>
        <v>0.9</v>
      </c>
    </row>
    <row r="199" spans="1:16" ht="22.5" hidden="1" customHeight="1">
      <c r="A199" s="8">
        <v>196</v>
      </c>
      <c r="B199" s="32" t="s">
        <v>458</v>
      </c>
      <c r="C199" s="33" t="s">
        <v>507</v>
      </c>
      <c r="D199" s="8" t="s">
        <v>31</v>
      </c>
      <c r="E199" s="11">
        <v>38631</v>
      </c>
      <c r="F199" s="12" t="s">
        <v>508</v>
      </c>
      <c r="G199" s="92">
        <v>0.6</v>
      </c>
      <c r="H199" s="12">
        <v>0.41904000000000002</v>
      </c>
      <c r="I199" s="14">
        <v>540</v>
      </c>
      <c r="J199" s="11">
        <v>38645</v>
      </c>
      <c r="K199" s="8" t="s">
        <v>68</v>
      </c>
      <c r="L199" s="8" t="s">
        <v>402</v>
      </c>
      <c r="M199" s="8" t="s">
        <v>69</v>
      </c>
      <c r="N199" s="8" t="s">
        <v>22</v>
      </c>
      <c r="O199" s="8" t="s">
        <v>221</v>
      </c>
      <c r="P199" s="97">
        <f t="shared" si="3"/>
        <v>0.90000000000000013</v>
      </c>
    </row>
    <row r="200" spans="1:16" ht="22.5" hidden="1" customHeight="1">
      <c r="A200" s="8">
        <v>197</v>
      </c>
      <c r="B200" s="32" t="s">
        <v>458</v>
      </c>
      <c r="C200" s="33" t="s">
        <v>509</v>
      </c>
      <c r="D200" s="8" t="s">
        <v>31</v>
      </c>
      <c r="E200" s="11">
        <v>38631</v>
      </c>
      <c r="F200" s="12" t="s">
        <v>510</v>
      </c>
      <c r="G200" s="92">
        <v>1.65</v>
      </c>
      <c r="H200" s="12">
        <v>0.52700000000000002</v>
      </c>
      <c r="I200" s="14">
        <v>1485</v>
      </c>
      <c r="J200" s="11">
        <v>38645</v>
      </c>
      <c r="K200" s="8" t="s">
        <v>68</v>
      </c>
      <c r="L200" s="8" t="s">
        <v>402</v>
      </c>
      <c r="M200" s="8" t="s">
        <v>69</v>
      </c>
      <c r="N200" s="8" t="s">
        <v>22</v>
      </c>
      <c r="O200" s="8" t="s">
        <v>40</v>
      </c>
      <c r="P200" s="97">
        <f t="shared" si="3"/>
        <v>0.90000000000000013</v>
      </c>
    </row>
    <row r="201" spans="1:16" ht="22.5" hidden="1" customHeight="1">
      <c r="A201" s="8">
        <v>198</v>
      </c>
      <c r="B201" s="32" t="s">
        <v>458</v>
      </c>
      <c r="C201" s="33" t="s">
        <v>511</v>
      </c>
      <c r="D201" s="8" t="s">
        <v>31</v>
      </c>
      <c r="E201" s="11">
        <v>38631</v>
      </c>
      <c r="F201" s="12" t="s">
        <v>512</v>
      </c>
      <c r="G201" s="92">
        <v>0.95</v>
      </c>
      <c r="H201" s="12">
        <v>0.66347999999999996</v>
      </c>
      <c r="I201" s="14">
        <v>855</v>
      </c>
      <c r="J201" s="11">
        <v>38645</v>
      </c>
      <c r="K201" s="8" t="s">
        <v>68</v>
      </c>
      <c r="L201" s="8" t="s">
        <v>402</v>
      </c>
      <c r="M201" s="8" t="s">
        <v>69</v>
      </c>
      <c r="N201" s="8" t="s">
        <v>22</v>
      </c>
      <c r="O201" s="8" t="s">
        <v>28</v>
      </c>
      <c r="P201" s="97">
        <f t="shared" si="3"/>
        <v>0.9</v>
      </c>
    </row>
    <row r="202" spans="1:16" ht="22.5" hidden="1" customHeight="1">
      <c r="A202" s="8">
        <v>199</v>
      </c>
      <c r="B202" s="32" t="s">
        <v>458</v>
      </c>
      <c r="C202" s="33" t="s">
        <v>513</v>
      </c>
      <c r="D202" s="8" t="s">
        <v>31</v>
      </c>
      <c r="E202" s="11">
        <v>38631</v>
      </c>
      <c r="F202" s="12" t="s">
        <v>514</v>
      </c>
      <c r="G202" s="92">
        <v>1.25</v>
      </c>
      <c r="H202" s="12">
        <v>0.873</v>
      </c>
      <c r="I202" s="14">
        <v>1125</v>
      </c>
      <c r="J202" s="11">
        <v>38645</v>
      </c>
      <c r="K202" s="8" t="s">
        <v>68</v>
      </c>
      <c r="L202" s="8" t="s">
        <v>402</v>
      </c>
      <c r="M202" s="8" t="s">
        <v>69</v>
      </c>
      <c r="N202" s="8" t="s">
        <v>22</v>
      </c>
      <c r="O202" s="8" t="s">
        <v>40</v>
      </c>
      <c r="P202" s="97">
        <f t="shared" si="3"/>
        <v>0.9</v>
      </c>
    </row>
    <row r="203" spans="1:16" ht="22.5" hidden="1" customHeight="1">
      <c r="A203" s="8">
        <v>200</v>
      </c>
      <c r="B203" s="32" t="s">
        <v>458</v>
      </c>
      <c r="C203" s="33" t="s">
        <v>515</v>
      </c>
      <c r="D203" s="8" t="s">
        <v>31</v>
      </c>
      <c r="E203" s="11">
        <v>38631</v>
      </c>
      <c r="F203" s="12" t="s">
        <v>516</v>
      </c>
      <c r="G203" s="92">
        <v>1.8</v>
      </c>
      <c r="H203" s="12">
        <v>1.25712</v>
      </c>
      <c r="I203" s="14">
        <v>1620</v>
      </c>
      <c r="J203" s="11">
        <v>38645</v>
      </c>
      <c r="K203" s="8" t="s">
        <v>68</v>
      </c>
      <c r="L203" s="8" t="s">
        <v>402</v>
      </c>
      <c r="M203" s="8" t="s">
        <v>69</v>
      </c>
      <c r="N203" s="8" t="s">
        <v>22</v>
      </c>
      <c r="O203" s="8" t="s">
        <v>308</v>
      </c>
      <c r="P203" s="97">
        <f t="shared" si="3"/>
        <v>0.9</v>
      </c>
    </row>
    <row r="204" spans="1:16" ht="22.5" hidden="1" customHeight="1">
      <c r="A204" s="8">
        <v>201</v>
      </c>
      <c r="B204" s="32" t="s">
        <v>458</v>
      </c>
      <c r="C204" s="33" t="s">
        <v>517</v>
      </c>
      <c r="D204" s="8" t="s">
        <v>31</v>
      </c>
      <c r="E204" s="11">
        <v>38631</v>
      </c>
      <c r="F204" s="12" t="s">
        <v>518</v>
      </c>
      <c r="G204" s="92">
        <v>0.8</v>
      </c>
      <c r="H204" s="12">
        <v>0.27600000000000002</v>
      </c>
      <c r="I204" s="14">
        <v>720</v>
      </c>
      <c r="J204" s="11">
        <v>38645</v>
      </c>
      <c r="K204" s="8" t="s">
        <v>68</v>
      </c>
      <c r="L204" s="8" t="s">
        <v>402</v>
      </c>
      <c r="M204" s="8" t="s">
        <v>69</v>
      </c>
      <c r="N204" s="8" t="s">
        <v>22</v>
      </c>
      <c r="O204" s="8" t="s">
        <v>23</v>
      </c>
      <c r="P204" s="97">
        <f t="shared" si="3"/>
        <v>0.89999999999999991</v>
      </c>
    </row>
    <row r="205" spans="1:16" ht="22.5" hidden="1" customHeight="1">
      <c r="A205" s="8">
        <v>202</v>
      </c>
      <c r="B205" s="32" t="s">
        <v>519</v>
      </c>
      <c r="C205" s="33"/>
      <c r="D205" s="8" t="s">
        <v>31</v>
      </c>
      <c r="E205" s="11">
        <v>38631</v>
      </c>
      <c r="F205" s="12" t="s">
        <v>520</v>
      </c>
      <c r="G205" s="92">
        <v>1.1100000000000001</v>
      </c>
      <c r="H205" s="12">
        <v>0.56020999999999999</v>
      </c>
      <c r="I205" s="14">
        <v>999.00000000000011</v>
      </c>
      <c r="J205" s="11">
        <v>38670</v>
      </c>
      <c r="K205" s="8" t="s">
        <v>68</v>
      </c>
      <c r="L205" s="8" t="s">
        <v>246</v>
      </c>
      <c r="M205" s="8" t="s">
        <v>69</v>
      </c>
      <c r="N205" s="8" t="s">
        <v>22</v>
      </c>
      <c r="O205" s="8" t="s">
        <v>54</v>
      </c>
      <c r="P205" s="97">
        <f t="shared" si="3"/>
        <v>0.9</v>
      </c>
    </row>
    <row r="206" spans="1:16" ht="22.5" hidden="1" customHeight="1">
      <c r="A206" s="8">
        <v>203</v>
      </c>
      <c r="B206" s="32" t="s">
        <v>521</v>
      </c>
      <c r="C206" s="33"/>
      <c r="D206" s="8" t="s">
        <v>31</v>
      </c>
      <c r="E206" s="11">
        <v>38631</v>
      </c>
      <c r="F206" s="12" t="s">
        <v>522</v>
      </c>
      <c r="G206" s="92">
        <v>3.2</v>
      </c>
      <c r="H206" s="12">
        <v>3.3279999999999998</v>
      </c>
      <c r="I206" s="14">
        <v>2880</v>
      </c>
      <c r="J206" s="11">
        <v>38645</v>
      </c>
      <c r="K206" s="8" t="s">
        <v>68</v>
      </c>
      <c r="L206" s="8" t="s">
        <v>109</v>
      </c>
      <c r="M206" s="8" t="s">
        <v>69</v>
      </c>
      <c r="N206" s="8" t="s">
        <v>22</v>
      </c>
      <c r="O206" s="8" t="s">
        <v>84</v>
      </c>
      <c r="P206" s="97">
        <f t="shared" si="3"/>
        <v>0.89999999999999991</v>
      </c>
    </row>
    <row r="207" spans="1:16" ht="22.5" hidden="1" customHeight="1">
      <c r="A207" s="8">
        <v>204</v>
      </c>
      <c r="B207" s="32" t="s">
        <v>523</v>
      </c>
      <c r="C207" s="33"/>
      <c r="D207" s="8" t="s">
        <v>31</v>
      </c>
      <c r="E207" s="11">
        <v>38631</v>
      </c>
      <c r="F207" s="12" t="s">
        <v>524</v>
      </c>
      <c r="G207" s="92">
        <v>0.505</v>
      </c>
      <c r="H207" s="12">
        <v>0.18590000000000001</v>
      </c>
      <c r="I207" s="14">
        <v>454.5</v>
      </c>
      <c r="J207" s="11">
        <v>38646</v>
      </c>
      <c r="K207" s="8" t="s">
        <v>68</v>
      </c>
      <c r="L207" s="8" t="s">
        <v>402</v>
      </c>
      <c r="M207" s="8" t="s">
        <v>69</v>
      </c>
      <c r="N207" s="8" t="s">
        <v>22</v>
      </c>
      <c r="O207" s="8" t="s">
        <v>308</v>
      </c>
      <c r="P207" s="97">
        <f t="shared" si="3"/>
        <v>0.9</v>
      </c>
    </row>
    <row r="208" spans="1:16" ht="22.5" hidden="1" customHeight="1">
      <c r="A208" s="8">
        <v>205</v>
      </c>
      <c r="B208" s="32" t="s">
        <v>458</v>
      </c>
      <c r="C208" s="33" t="s">
        <v>525</v>
      </c>
      <c r="D208" s="8" t="s">
        <v>31</v>
      </c>
      <c r="E208" s="11">
        <v>38636</v>
      </c>
      <c r="F208" s="12" t="s">
        <v>526</v>
      </c>
      <c r="G208" s="92">
        <v>3.2320000000000002</v>
      </c>
      <c r="H208" s="12">
        <v>1.87</v>
      </c>
      <c r="I208" s="14">
        <v>2908.8</v>
      </c>
      <c r="J208" s="11">
        <v>38650</v>
      </c>
      <c r="K208" s="8" t="s">
        <v>68</v>
      </c>
      <c r="L208" s="8" t="s">
        <v>402</v>
      </c>
      <c r="M208" s="8" t="s">
        <v>69</v>
      </c>
      <c r="N208" s="8" t="s">
        <v>22</v>
      </c>
      <c r="O208" s="8" t="s">
        <v>308</v>
      </c>
      <c r="P208" s="97">
        <f t="shared" si="3"/>
        <v>0.9</v>
      </c>
    </row>
    <row r="209" spans="1:16" ht="22.5" hidden="1" customHeight="1">
      <c r="A209" s="8">
        <v>206</v>
      </c>
      <c r="B209" s="32" t="s">
        <v>458</v>
      </c>
      <c r="C209" s="33" t="s">
        <v>527</v>
      </c>
      <c r="D209" s="8" t="s">
        <v>31</v>
      </c>
      <c r="E209" s="11">
        <v>38636</v>
      </c>
      <c r="F209" s="12" t="s">
        <v>528</v>
      </c>
      <c r="G209" s="92">
        <v>0.6</v>
      </c>
      <c r="H209" s="12">
        <v>0.41904000000000002</v>
      </c>
      <c r="I209" s="14">
        <v>540</v>
      </c>
      <c r="J209" s="11">
        <v>38650</v>
      </c>
      <c r="K209" s="8" t="s">
        <v>68</v>
      </c>
      <c r="L209" s="8" t="s">
        <v>402</v>
      </c>
      <c r="M209" s="8" t="s">
        <v>69</v>
      </c>
      <c r="N209" s="8" t="s">
        <v>22</v>
      </c>
      <c r="O209" s="8" t="s">
        <v>308</v>
      </c>
      <c r="P209" s="97">
        <f t="shared" si="3"/>
        <v>0.90000000000000013</v>
      </c>
    </row>
    <row r="210" spans="1:16" ht="22.5" hidden="1" customHeight="1">
      <c r="A210" s="8">
        <v>207</v>
      </c>
      <c r="B210" s="32" t="s">
        <v>458</v>
      </c>
      <c r="C210" s="33" t="s">
        <v>529</v>
      </c>
      <c r="D210" s="8" t="s">
        <v>31</v>
      </c>
      <c r="E210" s="11">
        <v>38646</v>
      </c>
      <c r="F210" s="12" t="s">
        <v>530</v>
      </c>
      <c r="G210" s="92">
        <v>0.73</v>
      </c>
      <c r="H210" s="12">
        <v>9.2999999999999999E-2</v>
      </c>
      <c r="I210" s="14">
        <v>657</v>
      </c>
      <c r="J210" s="11">
        <v>38660</v>
      </c>
      <c r="K210" s="8" t="s">
        <v>68</v>
      </c>
      <c r="L210" s="8" t="s">
        <v>402</v>
      </c>
      <c r="M210" s="8" t="s">
        <v>69</v>
      </c>
      <c r="N210" s="8" t="s">
        <v>22</v>
      </c>
      <c r="O210" s="8" t="s">
        <v>308</v>
      </c>
      <c r="P210" s="97">
        <f t="shared" si="3"/>
        <v>0.9</v>
      </c>
    </row>
    <row r="211" spans="1:16" ht="22.5" hidden="1" customHeight="1">
      <c r="A211" s="8">
        <v>208</v>
      </c>
      <c r="B211" s="32" t="s">
        <v>458</v>
      </c>
      <c r="C211" s="33" t="s">
        <v>531</v>
      </c>
      <c r="D211" s="8" t="s">
        <v>31</v>
      </c>
      <c r="E211" s="11">
        <v>38646</v>
      </c>
      <c r="F211" s="12" t="s">
        <v>532</v>
      </c>
      <c r="G211" s="92">
        <v>0.6</v>
      </c>
      <c r="H211" s="12">
        <v>0.42292000000000002</v>
      </c>
      <c r="I211" s="14">
        <v>540</v>
      </c>
      <c r="J211" s="11">
        <v>38660</v>
      </c>
      <c r="K211" s="8" t="s">
        <v>68</v>
      </c>
      <c r="L211" s="8" t="s">
        <v>402</v>
      </c>
      <c r="M211" s="8" t="s">
        <v>69</v>
      </c>
      <c r="N211" s="8" t="s">
        <v>22</v>
      </c>
      <c r="O211" s="8" t="s">
        <v>308</v>
      </c>
      <c r="P211" s="97">
        <f t="shared" si="3"/>
        <v>0.90000000000000013</v>
      </c>
    </row>
    <row r="212" spans="1:16" ht="22.5" hidden="1" customHeight="1">
      <c r="A212" s="8">
        <v>209</v>
      </c>
      <c r="B212" s="32" t="s">
        <v>458</v>
      </c>
      <c r="C212" s="33" t="s">
        <v>533</v>
      </c>
      <c r="D212" s="8" t="s">
        <v>31</v>
      </c>
      <c r="E212" s="11">
        <v>38646</v>
      </c>
      <c r="F212" s="12" t="s">
        <v>534</v>
      </c>
      <c r="G212" s="92">
        <v>0.6</v>
      </c>
      <c r="H212" s="12">
        <v>0.41904000000000002</v>
      </c>
      <c r="I212" s="14">
        <v>540</v>
      </c>
      <c r="J212" s="11">
        <v>38660</v>
      </c>
      <c r="K212" s="8" t="s">
        <v>68</v>
      </c>
      <c r="L212" s="8" t="s">
        <v>402</v>
      </c>
      <c r="M212" s="8" t="s">
        <v>69</v>
      </c>
      <c r="N212" s="8" t="s">
        <v>22</v>
      </c>
      <c r="O212" s="8" t="s">
        <v>308</v>
      </c>
      <c r="P212" s="97">
        <f t="shared" si="3"/>
        <v>0.90000000000000013</v>
      </c>
    </row>
    <row r="213" spans="1:16" ht="22.5" hidden="1" customHeight="1">
      <c r="A213" s="8">
        <v>210</v>
      </c>
      <c r="B213" s="32" t="s">
        <v>535</v>
      </c>
      <c r="C213" s="33"/>
      <c r="D213" s="8" t="s">
        <v>31</v>
      </c>
      <c r="E213" s="11">
        <v>38646</v>
      </c>
      <c r="F213" s="12" t="s">
        <v>536</v>
      </c>
      <c r="G213" s="92">
        <v>0.52</v>
      </c>
      <c r="H213" s="12">
        <v>0.22989999999999999</v>
      </c>
      <c r="I213" s="14">
        <v>468</v>
      </c>
      <c r="J213" s="11">
        <v>38660</v>
      </c>
      <c r="K213" s="8" t="s">
        <v>68</v>
      </c>
      <c r="L213" s="8" t="s">
        <v>402</v>
      </c>
      <c r="M213" s="8" t="s">
        <v>69</v>
      </c>
      <c r="N213" s="8" t="s">
        <v>22</v>
      </c>
      <c r="O213" s="8" t="s">
        <v>308</v>
      </c>
      <c r="P213" s="97">
        <f t="shared" si="3"/>
        <v>0.9</v>
      </c>
    </row>
    <row r="214" spans="1:16" ht="22.5" hidden="1" customHeight="1">
      <c r="A214" s="8">
        <v>211</v>
      </c>
      <c r="B214" s="32" t="s">
        <v>537</v>
      </c>
      <c r="C214" s="33"/>
      <c r="D214" s="8" t="s">
        <v>51</v>
      </c>
      <c r="E214" s="11">
        <v>38646</v>
      </c>
      <c r="F214" s="12" t="s">
        <v>538</v>
      </c>
      <c r="G214" s="92">
        <v>1.7350000000000001</v>
      </c>
      <c r="H214" s="12">
        <v>0.01</v>
      </c>
      <c r="I214" s="14">
        <v>0</v>
      </c>
      <c r="J214" s="11">
        <v>38660</v>
      </c>
      <c r="K214" s="8" t="s">
        <v>53</v>
      </c>
      <c r="L214" s="8" t="s">
        <v>53</v>
      </c>
      <c r="M214" s="8" t="s">
        <v>53</v>
      </c>
      <c r="N214" s="8" t="s">
        <v>22</v>
      </c>
      <c r="O214" s="8" t="s">
        <v>283</v>
      </c>
      <c r="P214" s="97">
        <f t="shared" si="3"/>
        <v>0</v>
      </c>
    </row>
    <row r="215" spans="1:16" ht="22.5" hidden="1" customHeight="1">
      <c r="A215" s="8">
        <v>212</v>
      </c>
      <c r="B215" s="32" t="s">
        <v>458</v>
      </c>
      <c r="C215" s="33" t="s">
        <v>539</v>
      </c>
      <c r="D215" s="8" t="s">
        <v>31</v>
      </c>
      <c r="E215" s="11">
        <v>38656</v>
      </c>
      <c r="F215" s="12" t="s">
        <v>540</v>
      </c>
      <c r="G215" s="92">
        <v>0.6</v>
      </c>
      <c r="H215" s="12">
        <v>0.42509999999999998</v>
      </c>
      <c r="I215" s="14">
        <v>540</v>
      </c>
      <c r="J215" s="11">
        <v>38670</v>
      </c>
      <c r="K215" s="8" t="s">
        <v>68</v>
      </c>
      <c r="L215" s="8" t="s">
        <v>402</v>
      </c>
      <c r="M215" s="8" t="s">
        <v>69</v>
      </c>
      <c r="N215" s="8" t="s">
        <v>22</v>
      </c>
      <c r="O215" s="8" t="s">
        <v>103</v>
      </c>
      <c r="P215" s="97">
        <f t="shared" si="3"/>
        <v>0.90000000000000013</v>
      </c>
    </row>
    <row r="216" spans="1:16" ht="22.5" hidden="1" customHeight="1">
      <c r="A216" s="8">
        <v>213</v>
      </c>
      <c r="B216" s="32" t="s">
        <v>541</v>
      </c>
      <c r="C216" s="33"/>
      <c r="D216" s="8" t="s">
        <v>31</v>
      </c>
      <c r="E216" s="11">
        <v>38656</v>
      </c>
      <c r="F216" s="12" t="s">
        <v>542</v>
      </c>
      <c r="G216" s="92">
        <v>0.52</v>
      </c>
      <c r="H216" s="12">
        <v>0.2218</v>
      </c>
      <c r="I216" s="14">
        <v>468</v>
      </c>
      <c r="J216" s="11">
        <v>38672</v>
      </c>
      <c r="K216" s="8" t="s">
        <v>68</v>
      </c>
      <c r="L216" s="8" t="s">
        <v>402</v>
      </c>
      <c r="M216" s="8" t="s">
        <v>69</v>
      </c>
      <c r="N216" s="8" t="s">
        <v>22</v>
      </c>
      <c r="O216" s="8" t="s">
        <v>308</v>
      </c>
      <c r="P216" s="97">
        <f t="shared" si="3"/>
        <v>0.9</v>
      </c>
    </row>
    <row r="217" spans="1:16" ht="22.5" hidden="1" customHeight="1">
      <c r="A217" s="8">
        <v>214</v>
      </c>
      <c r="B217" s="32" t="s">
        <v>543</v>
      </c>
      <c r="C217" s="33"/>
      <c r="D217" s="8" t="s">
        <v>31</v>
      </c>
      <c r="E217" s="11">
        <v>38656</v>
      </c>
      <c r="F217" s="12" t="s">
        <v>544</v>
      </c>
      <c r="G217" s="92">
        <v>0.50900000000000001</v>
      </c>
      <c r="H217" s="12">
        <v>0.28489999999999999</v>
      </c>
      <c r="I217" s="14">
        <v>458.1</v>
      </c>
      <c r="J217" s="11">
        <v>38672</v>
      </c>
      <c r="K217" s="8" t="s">
        <v>68</v>
      </c>
      <c r="L217" s="8" t="s">
        <v>402</v>
      </c>
      <c r="M217" s="8" t="s">
        <v>69</v>
      </c>
      <c r="N217" s="8" t="s">
        <v>22</v>
      </c>
      <c r="O217" s="8" t="s">
        <v>308</v>
      </c>
      <c r="P217" s="97">
        <f t="shared" si="3"/>
        <v>0.9</v>
      </c>
    </row>
    <row r="218" spans="1:16" ht="22.5" hidden="1" customHeight="1">
      <c r="A218" s="8">
        <v>215</v>
      </c>
      <c r="B218" s="32" t="s">
        <v>545</v>
      </c>
      <c r="C218" s="33"/>
      <c r="D218" s="8" t="s">
        <v>31</v>
      </c>
      <c r="E218" s="11">
        <v>38656</v>
      </c>
      <c r="F218" s="12" t="s">
        <v>546</v>
      </c>
      <c r="G218" s="92">
        <v>0.505</v>
      </c>
      <c r="H218" s="12">
        <v>0.25509999999999999</v>
      </c>
      <c r="I218" s="14">
        <v>454.5</v>
      </c>
      <c r="J218" s="11">
        <v>38672</v>
      </c>
      <c r="K218" s="8" t="s">
        <v>68</v>
      </c>
      <c r="L218" s="8" t="s">
        <v>402</v>
      </c>
      <c r="M218" s="8" t="s">
        <v>69</v>
      </c>
      <c r="N218" s="8" t="s">
        <v>22</v>
      </c>
      <c r="O218" s="8" t="s">
        <v>308</v>
      </c>
      <c r="P218" s="97">
        <f t="shared" si="3"/>
        <v>0.9</v>
      </c>
    </row>
    <row r="219" spans="1:16" ht="22.5" hidden="1" customHeight="1">
      <c r="A219" s="8">
        <v>216</v>
      </c>
      <c r="B219" s="32" t="s">
        <v>547</v>
      </c>
      <c r="C219" s="33"/>
      <c r="D219" s="8" t="s">
        <v>31</v>
      </c>
      <c r="E219" s="11">
        <v>38656</v>
      </c>
      <c r="F219" s="12" t="s">
        <v>548</v>
      </c>
      <c r="G219" s="92">
        <v>2.0249999999999999</v>
      </c>
      <c r="H219" s="12">
        <v>1.4624999999999999</v>
      </c>
      <c r="I219" s="14">
        <v>1822.5</v>
      </c>
      <c r="J219" s="11">
        <v>38670</v>
      </c>
      <c r="K219" s="8" t="s">
        <v>68</v>
      </c>
      <c r="L219" s="8" t="s">
        <v>402</v>
      </c>
      <c r="M219" s="8" t="s">
        <v>69</v>
      </c>
      <c r="N219" s="8" t="s">
        <v>22</v>
      </c>
      <c r="O219" s="8" t="s">
        <v>28</v>
      </c>
      <c r="P219" s="97">
        <f t="shared" si="3"/>
        <v>0.9</v>
      </c>
    </row>
    <row r="220" spans="1:16" ht="22.5" hidden="1" customHeight="1">
      <c r="A220" s="8">
        <v>217</v>
      </c>
      <c r="B220" s="32" t="s">
        <v>458</v>
      </c>
      <c r="C220" s="33" t="s">
        <v>549</v>
      </c>
      <c r="D220" s="8" t="s">
        <v>31</v>
      </c>
      <c r="E220" s="11">
        <v>38667</v>
      </c>
      <c r="F220" s="12" t="s">
        <v>550</v>
      </c>
      <c r="G220" s="92">
        <v>1.28</v>
      </c>
      <c r="H220" s="12">
        <v>0.437</v>
      </c>
      <c r="I220" s="14">
        <v>1152</v>
      </c>
      <c r="J220" s="11">
        <v>38681</v>
      </c>
      <c r="K220" s="8" t="s">
        <v>68</v>
      </c>
      <c r="L220" s="8" t="s">
        <v>402</v>
      </c>
      <c r="M220" s="8" t="s">
        <v>69</v>
      </c>
      <c r="N220" s="8" t="s">
        <v>22</v>
      </c>
      <c r="O220" s="8" t="s">
        <v>221</v>
      </c>
      <c r="P220" s="97">
        <f t="shared" si="3"/>
        <v>0.89999999999999991</v>
      </c>
    </row>
    <row r="221" spans="1:16" ht="22.5" hidden="1" customHeight="1">
      <c r="A221" s="8">
        <v>218</v>
      </c>
      <c r="B221" s="32" t="s">
        <v>458</v>
      </c>
      <c r="C221" s="33" t="s">
        <v>551</v>
      </c>
      <c r="D221" s="8" t="s">
        <v>31</v>
      </c>
      <c r="E221" s="11">
        <v>38667</v>
      </c>
      <c r="F221" s="12" t="s">
        <v>552</v>
      </c>
      <c r="G221" s="92">
        <v>0.65</v>
      </c>
      <c r="H221" s="12">
        <v>0.45395999999999997</v>
      </c>
      <c r="I221" s="14">
        <v>585</v>
      </c>
      <c r="J221" s="11">
        <v>38681</v>
      </c>
      <c r="K221" s="8" t="s">
        <v>68</v>
      </c>
      <c r="L221" s="8" t="s">
        <v>402</v>
      </c>
      <c r="M221" s="8" t="s">
        <v>69</v>
      </c>
      <c r="N221" s="8" t="s">
        <v>22</v>
      </c>
      <c r="O221" s="8" t="s">
        <v>280</v>
      </c>
      <c r="P221" s="97">
        <f t="shared" si="3"/>
        <v>0.89999999999999991</v>
      </c>
    </row>
    <row r="222" spans="1:16" ht="22.5" hidden="1" customHeight="1">
      <c r="A222" s="8">
        <v>219</v>
      </c>
      <c r="B222" s="32" t="s">
        <v>458</v>
      </c>
      <c r="C222" s="33" t="s">
        <v>553</v>
      </c>
      <c r="D222" s="8" t="s">
        <v>31</v>
      </c>
      <c r="E222" s="11">
        <v>38667</v>
      </c>
      <c r="F222" s="12" t="s">
        <v>554</v>
      </c>
      <c r="G222" s="92">
        <v>0.6</v>
      </c>
      <c r="H222" s="12">
        <v>0.42292000000000002</v>
      </c>
      <c r="I222" s="14">
        <v>540</v>
      </c>
      <c r="J222" s="11">
        <v>38681</v>
      </c>
      <c r="K222" s="8" t="s">
        <v>68</v>
      </c>
      <c r="L222" s="8" t="s">
        <v>402</v>
      </c>
      <c r="M222" s="8" t="s">
        <v>69</v>
      </c>
      <c r="N222" s="8" t="s">
        <v>22</v>
      </c>
      <c r="O222" s="8" t="s">
        <v>45</v>
      </c>
      <c r="P222" s="97">
        <f t="shared" si="3"/>
        <v>0.90000000000000013</v>
      </c>
    </row>
    <row r="223" spans="1:16" ht="22.5" hidden="1" customHeight="1">
      <c r="A223" s="8">
        <v>220</v>
      </c>
      <c r="B223" s="32" t="s">
        <v>458</v>
      </c>
      <c r="C223" s="33" t="s">
        <v>555</v>
      </c>
      <c r="D223" s="8" t="s">
        <v>31</v>
      </c>
      <c r="E223" s="11">
        <v>38667</v>
      </c>
      <c r="F223" s="12" t="s">
        <v>556</v>
      </c>
      <c r="G223" s="92">
        <v>2.2000000000000002</v>
      </c>
      <c r="H223" s="12">
        <v>1.5364800000000001</v>
      </c>
      <c r="I223" s="14">
        <v>1980.0000000000002</v>
      </c>
      <c r="J223" s="11">
        <v>38681</v>
      </c>
      <c r="K223" s="8" t="s">
        <v>68</v>
      </c>
      <c r="L223" s="8" t="s">
        <v>402</v>
      </c>
      <c r="M223" s="8" t="s">
        <v>69</v>
      </c>
      <c r="N223" s="8" t="s">
        <v>22</v>
      </c>
      <c r="O223" s="8" t="s">
        <v>280</v>
      </c>
      <c r="P223" s="97">
        <f t="shared" si="3"/>
        <v>0.9</v>
      </c>
    </row>
    <row r="224" spans="1:16" ht="22.5" hidden="1" customHeight="1">
      <c r="A224" s="8">
        <v>221</v>
      </c>
      <c r="B224" s="32" t="s">
        <v>458</v>
      </c>
      <c r="C224" s="33" t="s">
        <v>557</v>
      </c>
      <c r="D224" s="8" t="s">
        <v>31</v>
      </c>
      <c r="E224" s="11">
        <v>38667</v>
      </c>
      <c r="F224" s="12" t="s">
        <v>558</v>
      </c>
      <c r="G224" s="92">
        <v>0.6</v>
      </c>
      <c r="H224" s="12">
        <v>0.41904000000000002</v>
      </c>
      <c r="I224" s="14">
        <v>540</v>
      </c>
      <c r="J224" s="11">
        <v>38681</v>
      </c>
      <c r="K224" s="8" t="s">
        <v>68</v>
      </c>
      <c r="L224" s="8" t="s">
        <v>402</v>
      </c>
      <c r="M224" s="12" t="s">
        <v>69</v>
      </c>
      <c r="N224" s="8" t="s">
        <v>22</v>
      </c>
      <c r="O224" s="8" t="s">
        <v>45</v>
      </c>
      <c r="P224" s="97">
        <f t="shared" si="3"/>
        <v>0.90000000000000013</v>
      </c>
    </row>
    <row r="225" spans="1:16" ht="22.5" hidden="1" customHeight="1">
      <c r="A225" s="8">
        <v>222</v>
      </c>
      <c r="B225" s="32" t="s">
        <v>559</v>
      </c>
      <c r="C225" s="33"/>
      <c r="D225" s="8" t="s">
        <v>31</v>
      </c>
      <c r="E225" s="11">
        <v>38667</v>
      </c>
      <c r="F225" s="12" t="s">
        <v>560</v>
      </c>
      <c r="G225" s="92">
        <v>3</v>
      </c>
      <c r="H225" s="12">
        <v>3.12</v>
      </c>
      <c r="I225" s="14">
        <v>2700</v>
      </c>
      <c r="J225" s="11">
        <v>38681</v>
      </c>
      <c r="K225" s="8" t="s">
        <v>68</v>
      </c>
      <c r="L225" s="8" t="s">
        <v>26</v>
      </c>
      <c r="M225" s="8" t="s">
        <v>69</v>
      </c>
      <c r="N225" s="8" t="s">
        <v>22</v>
      </c>
      <c r="O225" s="8" t="s">
        <v>54</v>
      </c>
      <c r="P225" s="97">
        <f t="shared" si="3"/>
        <v>0.9</v>
      </c>
    </row>
    <row r="226" spans="1:16" ht="22.5" hidden="1" customHeight="1">
      <c r="A226" s="8">
        <v>223</v>
      </c>
      <c r="B226" s="32" t="s">
        <v>458</v>
      </c>
      <c r="C226" s="33" t="s">
        <v>561</v>
      </c>
      <c r="D226" s="8" t="s">
        <v>31</v>
      </c>
      <c r="E226" s="11">
        <v>38680</v>
      </c>
      <c r="F226" s="12" t="s">
        <v>562</v>
      </c>
      <c r="G226" s="92">
        <v>0.6</v>
      </c>
      <c r="H226" s="12">
        <v>0.42292000000000002</v>
      </c>
      <c r="I226" s="14">
        <v>540</v>
      </c>
      <c r="J226" s="11">
        <v>38694</v>
      </c>
      <c r="K226" s="8" t="s">
        <v>68</v>
      </c>
      <c r="L226" s="8" t="s">
        <v>402</v>
      </c>
      <c r="M226" s="8" t="s">
        <v>69</v>
      </c>
      <c r="N226" s="8" t="s">
        <v>22</v>
      </c>
      <c r="O226" s="8" t="s">
        <v>563</v>
      </c>
      <c r="P226" s="97">
        <f t="shared" si="3"/>
        <v>0.90000000000000013</v>
      </c>
    </row>
    <row r="227" spans="1:16" ht="22.5" hidden="1" customHeight="1">
      <c r="A227" s="8">
        <v>224</v>
      </c>
      <c r="B227" s="32" t="s">
        <v>458</v>
      </c>
      <c r="C227" s="33" t="s">
        <v>564</v>
      </c>
      <c r="D227" s="8" t="s">
        <v>31</v>
      </c>
      <c r="E227" s="11">
        <v>38680</v>
      </c>
      <c r="F227" s="12" t="s">
        <v>565</v>
      </c>
      <c r="G227" s="92">
        <v>0.9</v>
      </c>
      <c r="H227" s="12">
        <v>0.62856000000000001</v>
      </c>
      <c r="I227" s="14">
        <v>810</v>
      </c>
      <c r="J227" s="11">
        <v>38694</v>
      </c>
      <c r="K227" s="8" t="s">
        <v>68</v>
      </c>
      <c r="L227" s="8" t="s">
        <v>402</v>
      </c>
      <c r="M227" s="8" t="s">
        <v>69</v>
      </c>
      <c r="N227" s="8" t="s">
        <v>22</v>
      </c>
      <c r="O227" s="8" t="s">
        <v>40</v>
      </c>
      <c r="P227" s="97">
        <f t="shared" si="3"/>
        <v>0.9</v>
      </c>
    </row>
    <row r="228" spans="1:16" ht="22.5" hidden="1" customHeight="1">
      <c r="A228" s="8">
        <v>225</v>
      </c>
      <c r="B228" s="32" t="s">
        <v>458</v>
      </c>
      <c r="C228" s="33" t="s">
        <v>566</v>
      </c>
      <c r="D228" s="8" t="s">
        <v>31</v>
      </c>
      <c r="E228" s="11">
        <v>38680</v>
      </c>
      <c r="F228" s="12" t="s">
        <v>567</v>
      </c>
      <c r="G228" s="92">
        <v>0.9</v>
      </c>
      <c r="H228" s="12">
        <v>0.254</v>
      </c>
      <c r="I228" s="14">
        <v>810</v>
      </c>
      <c r="J228" s="11">
        <v>38694</v>
      </c>
      <c r="K228" s="8" t="s">
        <v>68</v>
      </c>
      <c r="L228" s="8" t="s">
        <v>402</v>
      </c>
      <c r="M228" s="8" t="s">
        <v>69</v>
      </c>
      <c r="N228" s="8" t="s">
        <v>22</v>
      </c>
      <c r="O228" s="8" t="s">
        <v>54</v>
      </c>
      <c r="P228" s="97">
        <f t="shared" si="3"/>
        <v>0.9</v>
      </c>
    </row>
    <row r="229" spans="1:16" ht="22.5" hidden="1" customHeight="1">
      <c r="A229" s="8">
        <v>226</v>
      </c>
      <c r="B229" s="32" t="s">
        <v>458</v>
      </c>
      <c r="C229" s="33" t="s">
        <v>568</v>
      </c>
      <c r="D229" s="8" t="s">
        <v>31</v>
      </c>
      <c r="E229" s="11">
        <v>38680</v>
      </c>
      <c r="F229" s="12" t="s">
        <v>569</v>
      </c>
      <c r="G229" s="92">
        <v>1.2</v>
      </c>
      <c r="H229" s="12">
        <v>0.83808000000000005</v>
      </c>
      <c r="I229" s="14">
        <v>1080</v>
      </c>
      <c r="J229" s="11">
        <v>38694</v>
      </c>
      <c r="K229" s="8" t="s">
        <v>68</v>
      </c>
      <c r="L229" s="8" t="s">
        <v>402</v>
      </c>
      <c r="M229" s="8" t="s">
        <v>69</v>
      </c>
      <c r="N229" s="8" t="s">
        <v>22</v>
      </c>
      <c r="O229" s="8" t="s">
        <v>308</v>
      </c>
      <c r="P229" s="97">
        <f t="shared" si="3"/>
        <v>0.90000000000000013</v>
      </c>
    </row>
    <row r="230" spans="1:16" ht="22.5" hidden="1" customHeight="1">
      <c r="A230" s="8">
        <v>227</v>
      </c>
      <c r="B230" s="32" t="s">
        <v>438</v>
      </c>
      <c r="C230" s="33" t="s">
        <v>570</v>
      </c>
      <c r="D230" s="8" t="s">
        <v>31</v>
      </c>
      <c r="E230" s="11">
        <v>38680</v>
      </c>
      <c r="F230" s="12" t="s">
        <v>571</v>
      </c>
      <c r="G230" s="92">
        <v>9.9499999999999993</v>
      </c>
      <c r="H230" s="12">
        <v>8.1999999999999993</v>
      </c>
      <c r="I230" s="14">
        <v>8955</v>
      </c>
      <c r="J230" s="11">
        <v>38702</v>
      </c>
      <c r="K230" s="8" t="s">
        <v>68</v>
      </c>
      <c r="L230" s="8" t="s">
        <v>297</v>
      </c>
      <c r="M230" s="8" t="s">
        <v>69</v>
      </c>
      <c r="N230" s="8" t="s">
        <v>22</v>
      </c>
      <c r="O230" s="8" t="s">
        <v>255</v>
      </c>
      <c r="P230" s="97">
        <f t="shared" si="3"/>
        <v>0.9</v>
      </c>
    </row>
    <row r="231" spans="1:16" ht="22.5" hidden="1" customHeight="1">
      <c r="A231" s="8">
        <v>228</v>
      </c>
      <c r="B231" s="32" t="s">
        <v>458</v>
      </c>
      <c r="C231" s="33" t="s">
        <v>572</v>
      </c>
      <c r="D231" s="8" t="s">
        <v>31</v>
      </c>
      <c r="E231" s="11">
        <v>38686</v>
      </c>
      <c r="F231" s="12" t="s">
        <v>573</v>
      </c>
      <c r="G231" s="92">
        <v>1.25</v>
      </c>
      <c r="H231" s="12">
        <v>0.873</v>
      </c>
      <c r="I231" s="14">
        <v>1125</v>
      </c>
      <c r="J231" s="11">
        <v>38700</v>
      </c>
      <c r="K231" s="8" t="s">
        <v>68</v>
      </c>
      <c r="L231" s="8" t="s">
        <v>402</v>
      </c>
      <c r="M231" s="8" t="s">
        <v>69</v>
      </c>
      <c r="N231" s="8" t="s">
        <v>22</v>
      </c>
      <c r="O231" s="8" t="s">
        <v>84</v>
      </c>
      <c r="P231" s="97">
        <f t="shared" si="3"/>
        <v>0.9</v>
      </c>
    </row>
    <row r="232" spans="1:16" ht="22.5" hidden="1" customHeight="1">
      <c r="A232" s="8">
        <v>229</v>
      </c>
      <c r="B232" s="32" t="s">
        <v>458</v>
      </c>
      <c r="C232" s="33" t="s">
        <v>574</v>
      </c>
      <c r="D232" s="8" t="s">
        <v>31</v>
      </c>
      <c r="E232" s="11">
        <v>38686</v>
      </c>
      <c r="F232" s="12" t="s">
        <v>575</v>
      </c>
      <c r="G232" s="92">
        <v>0.6</v>
      </c>
      <c r="H232" s="12">
        <v>0.42292000000000002</v>
      </c>
      <c r="I232" s="14">
        <v>540</v>
      </c>
      <c r="J232" s="11">
        <v>38700</v>
      </c>
      <c r="K232" s="8" t="s">
        <v>68</v>
      </c>
      <c r="L232" s="8" t="s">
        <v>402</v>
      </c>
      <c r="M232" s="8" t="s">
        <v>69</v>
      </c>
      <c r="N232" s="8" t="s">
        <v>22</v>
      </c>
      <c r="O232" s="8" t="s">
        <v>280</v>
      </c>
      <c r="P232" s="97">
        <f t="shared" si="3"/>
        <v>0.90000000000000013</v>
      </c>
    </row>
    <row r="233" spans="1:16" ht="22.5" hidden="1" customHeight="1">
      <c r="A233" s="8">
        <v>230</v>
      </c>
      <c r="B233" s="32" t="s">
        <v>458</v>
      </c>
      <c r="C233" s="33" t="s">
        <v>576</v>
      </c>
      <c r="D233" s="8" t="s">
        <v>31</v>
      </c>
      <c r="E233" s="11">
        <v>38686</v>
      </c>
      <c r="F233" s="12" t="s">
        <v>577</v>
      </c>
      <c r="G233" s="92">
        <v>0.6</v>
      </c>
      <c r="H233" s="12">
        <v>0.42292000000000002</v>
      </c>
      <c r="I233" s="14">
        <v>540</v>
      </c>
      <c r="J233" s="11">
        <v>38700</v>
      </c>
      <c r="K233" s="8" t="s">
        <v>68</v>
      </c>
      <c r="L233" s="8" t="s">
        <v>402</v>
      </c>
      <c r="M233" s="8" t="s">
        <v>69</v>
      </c>
      <c r="N233" s="8" t="s">
        <v>22</v>
      </c>
      <c r="O233" s="8" t="s">
        <v>263</v>
      </c>
      <c r="P233" s="97">
        <f t="shared" si="3"/>
        <v>0.90000000000000013</v>
      </c>
    </row>
    <row r="234" spans="1:16" ht="22.5" hidden="1" customHeight="1">
      <c r="A234" s="8">
        <v>231</v>
      </c>
      <c r="B234" s="32" t="s">
        <v>458</v>
      </c>
      <c r="C234" s="33" t="s">
        <v>578</v>
      </c>
      <c r="D234" s="8" t="s">
        <v>31</v>
      </c>
      <c r="E234" s="11">
        <v>38686</v>
      </c>
      <c r="F234" s="12" t="s">
        <v>579</v>
      </c>
      <c r="G234" s="92">
        <v>0.6</v>
      </c>
      <c r="H234" s="12">
        <v>0.41904000000000002</v>
      </c>
      <c r="I234" s="14">
        <v>540</v>
      </c>
      <c r="J234" s="11">
        <v>38700</v>
      </c>
      <c r="K234" s="8" t="s">
        <v>68</v>
      </c>
      <c r="L234" s="8" t="s">
        <v>402</v>
      </c>
      <c r="M234" s="8" t="s">
        <v>69</v>
      </c>
      <c r="N234" s="8" t="s">
        <v>22</v>
      </c>
      <c r="O234" s="8" t="s">
        <v>84</v>
      </c>
      <c r="P234" s="97">
        <f t="shared" si="3"/>
        <v>0.90000000000000013</v>
      </c>
    </row>
    <row r="235" spans="1:16" ht="22.5" hidden="1" customHeight="1">
      <c r="A235" s="8">
        <v>232</v>
      </c>
      <c r="B235" s="32" t="s">
        <v>458</v>
      </c>
      <c r="C235" s="33" t="s">
        <v>580</v>
      </c>
      <c r="D235" s="8" t="s">
        <v>31</v>
      </c>
      <c r="E235" s="11">
        <v>38686</v>
      </c>
      <c r="F235" s="12" t="s">
        <v>581</v>
      </c>
      <c r="G235" s="92">
        <v>6.25</v>
      </c>
      <c r="H235" s="12">
        <v>4.3650000000000002</v>
      </c>
      <c r="I235" s="14">
        <v>5625</v>
      </c>
      <c r="J235" s="11">
        <v>38700</v>
      </c>
      <c r="K235" s="8" t="s">
        <v>68</v>
      </c>
      <c r="L235" s="8" t="s">
        <v>402</v>
      </c>
      <c r="M235" s="8" t="s">
        <v>69</v>
      </c>
      <c r="N235" s="8" t="s">
        <v>22</v>
      </c>
      <c r="O235" s="8" t="s">
        <v>308</v>
      </c>
      <c r="P235" s="97">
        <f t="shared" si="3"/>
        <v>0.9</v>
      </c>
    </row>
    <row r="236" spans="1:16" ht="22.5" hidden="1" customHeight="1">
      <c r="A236" s="8">
        <v>233</v>
      </c>
      <c r="B236" s="32" t="s">
        <v>458</v>
      </c>
      <c r="C236" s="33" t="s">
        <v>582</v>
      </c>
      <c r="D236" s="8" t="s">
        <v>31</v>
      </c>
      <c r="E236" s="11">
        <v>38686</v>
      </c>
      <c r="F236" s="12" t="s">
        <v>583</v>
      </c>
      <c r="G236" s="92">
        <v>2.48</v>
      </c>
      <c r="H236" s="12">
        <v>0.52700000000000002</v>
      </c>
      <c r="I236" s="14">
        <v>2232</v>
      </c>
      <c r="J236" s="11">
        <v>38700</v>
      </c>
      <c r="K236" s="8" t="s">
        <v>68</v>
      </c>
      <c r="L236" s="8" t="s">
        <v>402</v>
      </c>
      <c r="M236" s="8" t="s">
        <v>69</v>
      </c>
      <c r="N236" s="8" t="s">
        <v>22</v>
      </c>
      <c r="O236" s="8" t="s">
        <v>308</v>
      </c>
      <c r="P236" s="97">
        <f t="shared" si="3"/>
        <v>0.90000000000000013</v>
      </c>
    </row>
    <row r="237" spans="1:16" ht="22.5" hidden="1" customHeight="1">
      <c r="A237" s="8">
        <v>234</v>
      </c>
      <c r="B237" s="32" t="s">
        <v>458</v>
      </c>
      <c r="C237" s="33" t="s">
        <v>584</v>
      </c>
      <c r="D237" s="8" t="s">
        <v>31</v>
      </c>
      <c r="E237" s="11">
        <v>38686</v>
      </c>
      <c r="F237" s="12" t="s">
        <v>585</v>
      </c>
      <c r="G237" s="92">
        <v>0.76500000000000001</v>
      </c>
      <c r="H237" s="12">
        <v>0.182</v>
      </c>
      <c r="I237" s="14">
        <v>688.5</v>
      </c>
      <c r="J237" s="11">
        <v>38700</v>
      </c>
      <c r="K237" s="8" t="s">
        <v>68</v>
      </c>
      <c r="L237" s="8" t="s">
        <v>402</v>
      </c>
      <c r="M237" s="8" t="s">
        <v>69</v>
      </c>
      <c r="N237" s="8" t="s">
        <v>22</v>
      </c>
      <c r="O237" s="8" t="s">
        <v>308</v>
      </c>
      <c r="P237" s="97">
        <f t="shared" si="3"/>
        <v>0.9</v>
      </c>
    </row>
    <row r="238" spans="1:16" ht="22.5" hidden="1" customHeight="1">
      <c r="A238" s="8">
        <v>235</v>
      </c>
      <c r="B238" s="32" t="s">
        <v>458</v>
      </c>
      <c r="C238" s="33" t="s">
        <v>586</v>
      </c>
      <c r="D238" s="8" t="s">
        <v>31</v>
      </c>
      <c r="E238" s="11">
        <v>38705</v>
      </c>
      <c r="F238" s="12" t="s">
        <v>587</v>
      </c>
      <c r="G238" s="92">
        <v>0.7</v>
      </c>
      <c r="H238" s="12">
        <v>0.19700000000000001</v>
      </c>
      <c r="I238" s="14">
        <v>630</v>
      </c>
      <c r="J238" s="11">
        <v>38730</v>
      </c>
      <c r="K238" s="8" t="s">
        <v>68</v>
      </c>
      <c r="L238" s="8" t="s">
        <v>402</v>
      </c>
      <c r="M238" s="8" t="s">
        <v>69</v>
      </c>
      <c r="N238" s="8" t="s">
        <v>22</v>
      </c>
      <c r="O238" s="8" t="s">
        <v>221</v>
      </c>
      <c r="P238" s="97">
        <f t="shared" si="3"/>
        <v>0.9</v>
      </c>
    </row>
    <row r="239" spans="1:16" ht="22.5" customHeight="1">
      <c r="A239" s="8">
        <v>236</v>
      </c>
      <c r="B239" s="32" t="s">
        <v>458</v>
      </c>
      <c r="C239" s="33" t="s">
        <v>588</v>
      </c>
      <c r="D239" s="8" t="s">
        <v>31</v>
      </c>
      <c r="E239" s="11">
        <v>38705</v>
      </c>
      <c r="F239" s="12" t="s">
        <v>589</v>
      </c>
      <c r="G239" s="92">
        <v>1</v>
      </c>
      <c r="H239" s="12">
        <v>0.308</v>
      </c>
      <c r="I239" s="14">
        <v>900</v>
      </c>
      <c r="J239" s="11">
        <v>38730</v>
      </c>
      <c r="K239" s="8" t="s">
        <v>68</v>
      </c>
      <c r="L239" s="8" t="s">
        <v>402</v>
      </c>
      <c r="M239" s="8" t="s">
        <v>69</v>
      </c>
      <c r="N239" s="8" t="s">
        <v>22</v>
      </c>
      <c r="O239" s="8" t="s">
        <v>153</v>
      </c>
      <c r="P239" s="97">
        <f t="shared" si="3"/>
        <v>0.9</v>
      </c>
    </row>
    <row r="240" spans="1:16" ht="22.5" hidden="1" customHeight="1">
      <c r="A240" s="8">
        <v>237</v>
      </c>
      <c r="B240" s="32" t="s">
        <v>458</v>
      </c>
      <c r="C240" s="33" t="s">
        <v>590</v>
      </c>
      <c r="D240" s="8" t="s">
        <v>31</v>
      </c>
      <c r="E240" s="11">
        <v>38705</v>
      </c>
      <c r="F240" s="12" t="s">
        <v>591</v>
      </c>
      <c r="G240" s="92">
        <v>0.76500000000000001</v>
      </c>
      <c r="H240" s="12">
        <v>0.214</v>
      </c>
      <c r="I240" s="14">
        <v>688.5</v>
      </c>
      <c r="J240" s="11">
        <v>38730</v>
      </c>
      <c r="K240" s="8" t="s">
        <v>68</v>
      </c>
      <c r="L240" s="8" t="s">
        <v>402</v>
      </c>
      <c r="M240" s="8" t="s">
        <v>69</v>
      </c>
      <c r="N240" s="8" t="s">
        <v>22</v>
      </c>
      <c r="O240" s="8" t="s">
        <v>212</v>
      </c>
      <c r="P240" s="97">
        <f t="shared" si="3"/>
        <v>0.9</v>
      </c>
    </row>
    <row r="241" spans="1:16" ht="22.5" hidden="1" customHeight="1">
      <c r="A241" s="8">
        <v>238</v>
      </c>
      <c r="B241" s="32" t="s">
        <v>592</v>
      </c>
      <c r="C241" s="33"/>
      <c r="D241" s="8" t="s">
        <v>31</v>
      </c>
      <c r="E241" s="11">
        <v>38705</v>
      </c>
      <c r="F241" s="12" t="s">
        <v>593</v>
      </c>
      <c r="G241" s="92">
        <v>2</v>
      </c>
      <c r="H241" s="12">
        <v>2.08</v>
      </c>
      <c r="I241" s="14">
        <v>1800</v>
      </c>
      <c r="J241" s="11">
        <v>38730</v>
      </c>
      <c r="K241" s="8" t="s">
        <v>68</v>
      </c>
      <c r="L241" s="8" t="s">
        <v>26</v>
      </c>
      <c r="M241" s="8" t="s">
        <v>69</v>
      </c>
      <c r="N241" s="8" t="s">
        <v>22</v>
      </c>
      <c r="O241" s="8" t="s">
        <v>563</v>
      </c>
      <c r="P241" s="97">
        <f t="shared" si="3"/>
        <v>0.9</v>
      </c>
    </row>
    <row r="242" spans="1:16" ht="22.5" hidden="1" customHeight="1">
      <c r="A242" s="8">
        <v>239</v>
      </c>
      <c r="B242" s="32" t="s">
        <v>594</v>
      </c>
      <c r="C242" s="33"/>
      <c r="D242" s="8" t="s">
        <v>31</v>
      </c>
      <c r="E242" s="11">
        <v>38705</v>
      </c>
      <c r="F242" s="12" t="s">
        <v>595</v>
      </c>
      <c r="G242" s="92">
        <v>2</v>
      </c>
      <c r="H242" s="12">
        <v>1.34</v>
      </c>
      <c r="I242" s="14">
        <v>1800</v>
      </c>
      <c r="J242" s="11">
        <v>38730</v>
      </c>
      <c r="K242" s="8" t="s">
        <v>68</v>
      </c>
      <c r="L242" s="8" t="s">
        <v>109</v>
      </c>
      <c r="M242" s="8" t="s">
        <v>69</v>
      </c>
      <c r="N242" s="8" t="s">
        <v>22</v>
      </c>
      <c r="O242" s="8" t="s">
        <v>60</v>
      </c>
      <c r="P242" s="97">
        <f t="shared" si="3"/>
        <v>0.9</v>
      </c>
    </row>
    <row r="243" spans="1:16" ht="22.5" hidden="1" customHeight="1">
      <c r="A243" s="8">
        <v>240</v>
      </c>
      <c r="B243" s="32" t="s">
        <v>596</v>
      </c>
      <c r="C243" s="33" t="s">
        <v>597</v>
      </c>
      <c r="D243" s="8" t="s">
        <v>17</v>
      </c>
      <c r="E243" s="11">
        <v>38716</v>
      </c>
      <c r="F243" s="12" t="s">
        <v>598</v>
      </c>
      <c r="G243" s="92">
        <v>1.2</v>
      </c>
      <c r="H243" s="12">
        <v>4.7</v>
      </c>
      <c r="I243" s="14">
        <v>1080</v>
      </c>
      <c r="J243" s="11">
        <v>38730</v>
      </c>
      <c r="K243" s="8" t="s">
        <v>19</v>
      </c>
      <c r="L243" s="8" t="s">
        <v>357</v>
      </c>
      <c r="M243" s="8" t="s">
        <v>27</v>
      </c>
      <c r="N243" s="8" t="s">
        <v>22</v>
      </c>
      <c r="O243" s="8" t="s">
        <v>23</v>
      </c>
      <c r="P243" s="97">
        <f t="shared" si="3"/>
        <v>0.90000000000000013</v>
      </c>
    </row>
    <row r="244" spans="1:16" ht="22.5" hidden="1" customHeight="1">
      <c r="A244" s="8">
        <v>241</v>
      </c>
      <c r="B244" s="32" t="s">
        <v>599</v>
      </c>
      <c r="C244" s="33"/>
      <c r="D244" s="8" t="s">
        <v>31</v>
      </c>
      <c r="E244" s="11">
        <v>38743</v>
      </c>
      <c r="F244" s="12" t="s">
        <v>600</v>
      </c>
      <c r="G244" s="92">
        <v>0.50900000000000001</v>
      </c>
      <c r="H244" s="12">
        <v>0.219</v>
      </c>
      <c r="I244" s="14">
        <v>458.1</v>
      </c>
      <c r="J244" s="11">
        <v>38771</v>
      </c>
      <c r="K244" s="8" t="s">
        <v>68</v>
      </c>
      <c r="L244" s="8" t="s">
        <v>402</v>
      </c>
      <c r="M244" s="8" t="s">
        <v>69</v>
      </c>
      <c r="N244" s="8" t="s">
        <v>22</v>
      </c>
      <c r="O244" s="8" t="s">
        <v>308</v>
      </c>
      <c r="P244" s="97">
        <f t="shared" si="3"/>
        <v>0.9</v>
      </c>
    </row>
    <row r="245" spans="1:16" ht="22.5" hidden="1" customHeight="1">
      <c r="A245" s="8">
        <v>242</v>
      </c>
      <c r="B245" s="32" t="s">
        <v>601</v>
      </c>
      <c r="C245" s="33"/>
      <c r="D245" s="8" t="s">
        <v>31</v>
      </c>
      <c r="E245" s="11">
        <v>38743</v>
      </c>
      <c r="F245" s="12" t="s">
        <v>602</v>
      </c>
      <c r="G245" s="92">
        <v>0.51100000000000001</v>
      </c>
      <c r="H245" s="12">
        <v>0.186</v>
      </c>
      <c r="I245" s="14">
        <v>459.90000000000003</v>
      </c>
      <c r="J245" s="11">
        <v>38771</v>
      </c>
      <c r="K245" s="8" t="s">
        <v>68</v>
      </c>
      <c r="L245" s="8" t="s">
        <v>402</v>
      </c>
      <c r="M245" s="8" t="s">
        <v>69</v>
      </c>
      <c r="N245" s="8" t="s">
        <v>22</v>
      </c>
      <c r="O245" s="8" t="s">
        <v>308</v>
      </c>
      <c r="P245" s="97">
        <f t="shared" si="3"/>
        <v>0.9</v>
      </c>
    </row>
    <row r="246" spans="1:16" ht="22.5" hidden="1" customHeight="1">
      <c r="A246" s="8">
        <v>243</v>
      </c>
      <c r="B246" s="32" t="s">
        <v>603</v>
      </c>
      <c r="C246" s="33"/>
      <c r="D246" s="8" t="s">
        <v>31</v>
      </c>
      <c r="E246" s="11">
        <v>38743</v>
      </c>
      <c r="F246" s="12" t="s">
        <v>604</v>
      </c>
      <c r="G246" s="92">
        <v>0.50900000000000001</v>
      </c>
      <c r="H246" s="12">
        <v>0.17799999999999999</v>
      </c>
      <c r="I246" s="14">
        <v>458.1</v>
      </c>
      <c r="J246" s="11">
        <v>38771</v>
      </c>
      <c r="K246" s="8" t="s">
        <v>68</v>
      </c>
      <c r="L246" s="8" t="s">
        <v>402</v>
      </c>
      <c r="M246" s="8" t="s">
        <v>69</v>
      </c>
      <c r="N246" s="8" t="s">
        <v>22</v>
      </c>
      <c r="O246" s="8" t="s">
        <v>308</v>
      </c>
      <c r="P246" s="97">
        <f t="shared" si="3"/>
        <v>0.9</v>
      </c>
    </row>
    <row r="247" spans="1:16" ht="22.5" hidden="1" customHeight="1">
      <c r="A247" s="8">
        <v>244</v>
      </c>
      <c r="B247" s="32" t="s">
        <v>605</v>
      </c>
      <c r="C247" s="33"/>
      <c r="D247" s="8" t="s">
        <v>31</v>
      </c>
      <c r="E247" s="11">
        <v>38743</v>
      </c>
      <c r="F247" s="12" t="s">
        <v>606</v>
      </c>
      <c r="G247" s="92">
        <v>0.56299999999999994</v>
      </c>
      <c r="H247" s="12">
        <v>0.186</v>
      </c>
      <c r="I247" s="14">
        <v>506.69999999999993</v>
      </c>
      <c r="J247" s="11">
        <v>38771</v>
      </c>
      <c r="K247" s="8" t="s">
        <v>68</v>
      </c>
      <c r="L247" s="8" t="s">
        <v>402</v>
      </c>
      <c r="M247" s="8" t="s">
        <v>69</v>
      </c>
      <c r="N247" s="8" t="s">
        <v>22</v>
      </c>
      <c r="O247" s="8" t="s">
        <v>84</v>
      </c>
      <c r="P247" s="97">
        <f t="shared" si="3"/>
        <v>0.89999999999999991</v>
      </c>
    </row>
    <row r="248" spans="1:16" ht="22.5" hidden="1" customHeight="1">
      <c r="A248" s="8">
        <v>245</v>
      </c>
      <c r="B248" s="32" t="s">
        <v>607</v>
      </c>
      <c r="C248" s="33"/>
      <c r="D248" s="8" t="s">
        <v>31</v>
      </c>
      <c r="E248" s="11">
        <v>38743</v>
      </c>
      <c r="F248" s="12" t="s">
        <v>608</v>
      </c>
      <c r="G248" s="92">
        <v>0.52500000000000002</v>
      </c>
      <c r="H248" s="12">
        <v>0.17199999999999999</v>
      </c>
      <c r="I248" s="14">
        <v>472.5</v>
      </c>
      <c r="J248" s="11">
        <v>38771</v>
      </c>
      <c r="K248" s="8" t="s">
        <v>68</v>
      </c>
      <c r="L248" s="8" t="s">
        <v>402</v>
      </c>
      <c r="M248" s="12" t="s">
        <v>69</v>
      </c>
      <c r="N248" s="8" t="s">
        <v>22</v>
      </c>
      <c r="O248" s="8" t="s">
        <v>84</v>
      </c>
      <c r="P248" s="97">
        <f t="shared" si="3"/>
        <v>0.89999999999999991</v>
      </c>
    </row>
    <row r="249" spans="1:16" ht="22.5" hidden="1" customHeight="1">
      <c r="A249" s="8">
        <v>246</v>
      </c>
      <c r="B249" s="32" t="s">
        <v>609</v>
      </c>
      <c r="C249" s="33"/>
      <c r="D249" s="8" t="s">
        <v>31</v>
      </c>
      <c r="E249" s="11">
        <v>38743</v>
      </c>
      <c r="F249" s="12" t="s">
        <v>610</v>
      </c>
      <c r="G249" s="92">
        <v>0.56299999999999994</v>
      </c>
      <c r="H249" s="12">
        <v>0.17199999999999999</v>
      </c>
      <c r="I249" s="14">
        <v>506.69999999999993</v>
      </c>
      <c r="J249" s="11">
        <v>38771</v>
      </c>
      <c r="K249" s="8" t="s">
        <v>68</v>
      </c>
      <c r="L249" s="8" t="s">
        <v>402</v>
      </c>
      <c r="M249" s="8" t="s">
        <v>69</v>
      </c>
      <c r="N249" s="8" t="s">
        <v>22</v>
      </c>
      <c r="O249" s="8" t="s">
        <v>308</v>
      </c>
      <c r="P249" s="97">
        <f t="shared" si="3"/>
        <v>0.89999999999999991</v>
      </c>
    </row>
    <row r="250" spans="1:16" ht="22.5" hidden="1" customHeight="1">
      <c r="A250" s="8">
        <v>247</v>
      </c>
      <c r="B250" s="32" t="s">
        <v>611</v>
      </c>
      <c r="C250" s="33"/>
      <c r="D250" s="8" t="s">
        <v>31</v>
      </c>
      <c r="E250" s="11">
        <v>38750</v>
      </c>
      <c r="F250" s="12" t="s">
        <v>612</v>
      </c>
      <c r="G250" s="92">
        <v>0.505</v>
      </c>
      <c r="H250" s="12">
        <v>0.24099999999999999</v>
      </c>
      <c r="I250" s="14">
        <v>454.5</v>
      </c>
      <c r="J250" s="11">
        <v>38771</v>
      </c>
      <c r="K250" s="8" t="s">
        <v>68</v>
      </c>
      <c r="L250" s="8" t="s">
        <v>402</v>
      </c>
      <c r="M250" s="8" t="s">
        <v>69</v>
      </c>
      <c r="N250" s="8" t="s">
        <v>22</v>
      </c>
      <c r="O250" s="8" t="s">
        <v>308</v>
      </c>
      <c r="P250" s="97">
        <f t="shared" si="3"/>
        <v>0.9</v>
      </c>
    </row>
    <row r="251" spans="1:16" ht="22.5" hidden="1" customHeight="1">
      <c r="A251" s="8">
        <v>248</v>
      </c>
      <c r="B251" s="32" t="s">
        <v>613</v>
      </c>
      <c r="C251" s="33"/>
      <c r="D251" s="8" t="s">
        <v>31</v>
      </c>
      <c r="E251" s="11">
        <v>38750</v>
      </c>
      <c r="F251" s="12" t="s">
        <v>614</v>
      </c>
      <c r="G251" s="92">
        <v>1.115</v>
      </c>
      <c r="H251" s="12">
        <v>0.312</v>
      </c>
      <c r="I251" s="14">
        <v>1003.5</v>
      </c>
      <c r="J251" s="11">
        <v>38771</v>
      </c>
      <c r="K251" s="8" t="s">
        <v>68</v>
      </c>
      <c r="L251" s="8" t="s">
        <v>402</v>
      </c>
      <c r="M251" s="12" t="s">
        <v>69</v>
      </c>
      <c r="N251" s="8" t="s">
        <v>22</v>
      </c>
      <c r="O251" s="8" t="s">
        <v>84</v>
      </c>
      <c r="P251" s="97">
        <f t="shared" si="3"/>
        <v>0.9</v>
      </c>
    </row>
    <row r="252" spans="1:16" ht="22.5" hidden="1" customHeight="1">
      <c r="A252" s="8">
        <v>249</v>
      </c>
      <c r="B252" s="32" t="s">
        <v>615</v>
      </c>
      <c r="C252" s="33"/>
      <c r="D252" s="8" t="s">
        <v>31</v>
      </c>
      <c r="E252" s="11">
        <v>38750</v>
      </c>
      <c r="F252" s="12" t="s">
        <v>616</v>
      </c>
      <c r="G252" s="92">
        <v>0.505</v>
      </c>
      <c r="H252" s="12">
        <v>0.183</v>
      </c>
      <c r="I252" s="14">
        <v>454.5</v>
      </c>
      <c r="J252" s="11">
        <v>38771</v>
      </c>
      <c r="K252" s="8" t="s">
        <v>68</v>
      </c>
      <c r="L252" s="8" t="s">
        <v>402</v>
      </c>
      <c r="M252" s="8" t="s">
        <v>69</v>
      </c>
      <c r="N252" s="8" t="s">
        <v>22</v>
      </c>
      <c r="O252" s="8" t="s">
        <v>308</v>
      </c>
      <c r="P252" s="97">
        <f t="shared" si="3"/>
        <v>0.9</v>
      </c>
    </row>
    <row r="253" spans="1:16" ht="22.5" hidden="1" customHeight="1">
      <c r="A253" s="8">
        <v>250</v>
      </c>
      <c r="B253" s="32" t="s">
        <v>617</v>
      </c>
      <c r="C253" s="33"/>
      <c r="D253" s="8" t="s">
        <v>31</v>
      </c>
      <c r="E253" s="11">
        <v>38750</v>
      </c>
      <c r="F253" s="12" t="s">
        <v>618</v>
      </c>
      <c r="G253" s="92">
        <v>0.505</v>
      </c>
      <c r="H253" s="12">
        <v>0.125</v>
      </c>
      <c r="I253" s="14">
        <v>454.5</v>
      </c>
      <c r="J253" s="11">
        <v>38771</v>
      </c>
      <c r="K253" s="8" t="s">
        <v>68</v>
      </c>
      <c r="L253" s="8" t="s">
        <v>402</v>
      </c>
      <c r="M253" s="8" t="s">
        <v>69</v>
      </c>
      <c r="N253" s="8" t="s">
        <v>22</v>
      </c>
      <c r="O253" s="8" t="s">
        <v>308</v>
      </c>
      <c r="P253" s="97">
        <f t="shared" si="3"/>
        <v>0.9</v>
      </c>
    </row>
    <row r="254" spans="1:16" ht="22.5" hidden="1" customHeight="1">
      <c r="A254" s="8">
        <v>251</v>
      </c>
      <c r="B254" s="32" t="s">
        <v>619</v>
      </c>
      <c r="C254" s="33"/>
      <c r="D254" s="8" t="s">
        <v>31</v>
      </c>
      <c r="E254" s="11">
        <v>38764</v>
      </c>
      <c r="F254" s="12" t="s">
        <v>620</v>
      </c>
      <c r="G254" s="92">
        <v>13</v>
      </c>
      <c r="H254" s="12">
        <v>13.52</v>
      </c>
      <c r="I254" s="14">
        <v>11700</v>
      </c>
      <c r="J254" s="11">
        <v>38778</v>
      </c>
      <c r="K254" s="8" t="s">
        <v>68</v>
      </c>
      <c r="L254" s="8" t="s">
        <v>109</v>
      </c>
      <c r="M254" s="8" t="s">
        <v>69</v>
      </c>
      <c r="N254" s="8" t="s">
        <v>22</v>
      </c>
      <c r="O254" s="8" t="s">
        <v>60</v>
      </c>
      <c r="P254" s="97">
        <f t="shared" si="3"/>
        <v>0.89999999999999991</v>
      </c>
    </row>
    <row r="255" spans="1:16" ht="22.5" hidden="1" customHeight="1">
      <c r="A255" s="8">
        <v>252</v>
      </c>
      <c r="B255" s="32" t="s">
        <v>621</v>
      </c>
      <c r="C255" s="33"/>
      <c r="D255" s="8" t="s">
        <v>31</v>
      </c>
      <c r="E255" s="11">
        <v>38764</v>
      </c>
      <c r="F255" s="12" t="s">
        <v>622</v>
      </c>
      <c r="G255" s="92">
        <v>2</v>
      </c>
      <c r="H255" s="12">
        <v>1.64</v>
      </c>
      <c r="I255" s="14">
        <v>1800</v>
      </c>
      <c r="J255" s="11">
        <v>38775</v>
      </c>
      <c r="K255" s="8" t="s">
        <v>68</v>
      </c>
      <c r="L255" s="8" t="s">
        <v>26</v>
      </c>
      <c r="M255" s="8" t="s">
        <v>69</v>
      </c>
      <c r="N255" s="8" t="s">
        <v>22</v>
      </c>
      <c r="O255" s="8" t="s">
        <v>280</v>
      </c>
      <c r="P255" s="97">
        <f t="shared" si="3"/>
        <v>0.9</v>
      </c>
    </row>
    <row r="256" spans="1:16" ht="22.5" hidden="1" customHeight="1">
      <c r="A256" s="8">
        <v>253</v>
      </c>
      <c r="B256" s="32" t="s">
        <v>623</v>
      </c>
      <c r="C256" s="33"/>
      <c r="D256" s="8" t="s">
        <v>31</v>
      </c>
      <c r="E256" s="11">
        <v>38764</v>
      </c>
      <c r="F256" s="12" t="s">
        <v>624</v>
      </c>
      <c r="G256" s="92">
        <v>0.64500000000000002</v>
      </c>
      <c r="H256" s="12">
        <v>0.18</v>
      </c>
      <c r="I256" s="14">
        <v>580.5</v>
      </c>
      <c r="J256" s="11">
        <v>38775</v>
      </c>
      <c r="K256" s="8" t="s">
        <v>68</v>
      </c>
      <c r="L256" s="8" t="s">
        <v>402</v>
      </c>
      <c r="M256" s="8" t="s">
        <v>69</v>
      </c>
      <c r="N256" s="8" t="s">
        <v>22</v>
      </c>
      <c r="O256" s="8" t="s">
        <v>308</v>
      </c>
      <c r="P256" s="97">
        <f t="shared" si="3"/>
        <v>0.9</v>
      </c>
    </row>
    <row r="257" spans="1:16" ht="22.5" hidden="1" customHeight="1">
      <c r="A257" s="8">
        <v>254</v>
      </c>
      <c r="B257" s="32" t="s">
        <v>458</v>
      </c>
      <c r="C257" s="33" t="s">
        <v>625</v>
      </c>
      <c r="D257" s="8" t="s">
        <v>31</v>
      </c>
      <c r="E257" s="11">
        <v>38764</v>
      </c>
      <c r="F257" s="12" t="s">
        <v>626</v>
      </c>
      <c r="G257" s="92">
        <v>0.65</v>
      </c>
      <c r="H257" s="12">
        <v>0.45400000000000001</v>
      </c>
      <c r="I257" s="14">
        <v>585</v>
      </c>
      <c r="J257" s="11">
        <v>38778</v>
      </c>
      <c r="K257" s="8" t="s">
        <v>68</v>
      </c>
      <c r="L257" s="8" t="s">
        <v>402</v>
      </c>
      <c r="M257" s="8" t="s">
        <v>69</v>
      </c>
      <c r="N257" s="8" t="s">
        <v>22</v>
      </c>
      <c r="O257" s="8" t="s">
        <v>145</v>
      </c>
      <c r="P257" s="97">
        <f t="shared" si="3"/>
        <v>0.89999999999999991</v>
      </c>
    </row>
    <row r="258" spans="1:16" ht="22.5" hidden="1" customHeight="1">
      <c r="A258" s="8">
        <v>255</v>
      </c>
      <c r="B258" s="32" t="s">
        <v>458</v>
      </c>
      <c r="C258" s="33" t="s">
        <v>627</v>
      </c>
      <c r="D258" s="8" t="s">
        <v>31</v>
      </c>
      <c r="E258" s="11">
        <v>38764</v>
      </c>
      <c r="F258" s="12" t="s">
        <v>628</v>
      </c>
      <c r="G258" s="92">
        <v>0.6</v>
      </c>
      <c r="H258" s="12">
        <v>0.42</v>
      </c>
      <c r="I258" s="14">
        <v>540</v>
      </c>
      <c r="J258" s="11">
        <v>38778</v>
      </c>
      <c r="K258" s="8" t="s">
        <v>68</v>
      </c>
      <c r="L258" s="8" t="s">
        <v>402</v>
      </c>
      <c r="M258" s="8" t="s">
        <v>69</v>
      </c>
      <c r="N258" s="8" t="s">
        <v>22</v>
      </c>
      <c r="O258" s="8" t="s">
        <v>136</v>
      </c>
      <c r="P258" s="97">
        <f t="shared" si="3"/>
        <v>0.90000000000000013</v>
      </c>
    </row>
    <row r="259" spans="1:16" ht="22.5" hidden="1" customHeight="1">
      <c r="A259" s="8">
        <v>256</v>
      </c>
      <c r="B259" s="32" t="s">
        <v>629</v>
      </c>
      <c r="C259" s="33"/>
      <c r="D259" s="8" t="s">
        <v>31</v>
      </c>
      <c r="E259" s="11">
        <v>38785</v>
      </c>
      <c r="F259" s="12" t="s">
        <v>630</v>
      </c>
      <c r="G259" s="92">
        <v>14</v>
      </c>
      <c r="H259" s="12">
        <v>14.56</v>
      </c>
      <c r="I259" s="14">
        <v>12600</v>
      </c>
      <c r="J259" s="11">
        <v>38799</v>
      </c>
      <c r="K259" s="8" t="s">
        <v>68</v>
      </c>
      <c r="L259" s="8" t="s">
        <v>139</v>
      </c>
      <c r="M259" s="8" t="s">
        <v>69</v>
      </c>
      <c r="N259" s="8" t="s">
        <v>22</v>
      </c>
      <c r="O259" s="8" t="s">
        <v>23</v>
      </c>
      <c r="P259" s="97">
        <f t="shared" si="3"/>
        <v>0.9</v>
      </c>
    </row>
    <row r="260" spans="1:16" ht="22.5" hidden="1" customHeight="1">
      <c r="A260" s="8">
        <v>257</v>
      </c>
      <c r="B260" s="32" t="s">
        <v>631</v>
      </c>
      <c r="C260" s="33"/>
      <c r="D260" s="8" t="s">
        <v>31</v>
      </c>
      <c r="E260" s="11">
        <v>38792</v>
      </c>
      <c r="F260" s="12" t="s">
        <v>632</v>
      </c>
      <c r="G260" s="92">
        <v>1.9</v>
      </c>
      <c r="H260" s="12">
        <v>13.73</v>
      </c>
      <c r="I260" s="14">
        <v>2850</v>
      </c>
      <c r="J260" s="11">
        <v>39692</v>
      </c>
      <c r="K260" s="8" t="s">
        <v>43</v>
      </c>
      <c r="L260" s="8" t="s">
        <v>402</v>
      </c>
      <c r="M260" s="8" t="s">
        <v>44</v>
      </c>
      <c r="N260" s="8" t="s">
        <v>22</v>
      </c>
      <c r="O260" s="8" t="s">
        <v>40</v>
      </c>
      <c r="P260" s="97">
        <f t="shared" si="3"/>
        <v>1.5000000000000002</v>
      </c>
    </row>
    <row r="261" spans="1:16" ht="22.5" hidden="1" customHeight="1">
      <c r="A261" s="8">
        <v>258</v>
      </c>
      <c r="B261" s="32" t="s">
        <v>633</v>
      </c>
      <c r="C261" s="33"/>
      <c r="D261" s="8" t="s">
        <v>31</v>
      </c>
      <c r="E261" s="11">
        <v>38806</v>
      </c>
      <c r="F261" s="12" t="s">
        <v>634</v>
      </c>
      <c r="G261" s="92">
        <v>0.50900000000000001</v>
      </c>
      <c r="H261" s="12">
        <v>0.20200000000000001</v>
      </c>
      <c r="I261" s="14">
        <v>458.1</v>
      </c>
      <c r="J261" s="11">
        <v>38834</v>
      </c>
      <c r="K261" s="8" t="s">
        <v>68</v>
      </c>
      <c r="L261" s="8" t="s">
        <v>402</v>
      </c>
      <c r="M261" s="8" t="s">
        <v>69</v>
      </c>
      <c r="N261" s="8" t="s">
        <v>22</v>
      </c>
      <c r="O261" s="8" t="s">
        <v>308</v>
      </c>
      <c r="P261" s="97">
        <f t="shared" ref="P261:P324" si="4">I261/1000/G261</f>
        <v>0.9</v>
      </c>
    </row>
    <row r="262" spans="1:16" ht="22.5" hidden="1" customHeight="1">
      <c r="A262" s="8">
        <v>259</v>
      </c>
      <c r="B262" s="32" t="s">
        <v>635</v>
      </c>
      <c r="C262" s="33" t="s">
        <v>636</v>
      </c>
      <c r="D262" s="8" t="s">
        <v>17</v>
      </c>
      <c r="E262" s="11">
        <v>38806</v>
      </c>
      <c r="F262" s="12" t="s">
        <v>637</v>
      </c>
      <c r="G262" s="92">
        <v>2.0550000000000002</v>
      </c>
      <c r="H262" s="12">
        <v>8.57</v>
      </c>
      <c r="I262" s="14">
        <v>1849.5000000000002</v>
      </c>
      <c r="J262" s="11">
        <v>38807</v>
      </c>
      <c r="K262" s="8" t="s">
        <v>19</v>
      </c>
      <c r="L262" s="8" t="s">
        <v>90</v>
      </c>
      <c r="M262" s="8" t="s">
        <v>69</v>
      </c>
      <c r="N262" s="8" t="s">
        <v>22</v>
      </c>
      <c r="O262" s="8" t="s">
        <v>84</v>
      </c>
      <c r="P262" s="97">
        <f t="shared" si="4"/>
        <v>0.9</v>
      </c>
    </row>
    <row r="263" spans="1:16" ht="22.5" hidden="1" customHeight="1">
      <c r="A263" s="8">
        <v>260</v>
      </c>
      <c r="B263" s="32" t="s">
        <v>638</v>
      </c>
      <c r="C263" s="33" t="s">
        <v>639</v>
      </c>
      <c r="D263" s="8" t="s">
        <v>31</v>
      </c>
      <c r="E263" s="11">
        <v>38827</v>
      </c>
      <c r="F263" s="12" t="s">
        <v>640</v>
      </c>
      <c r="G263" s="92">
        <v>0.81</v>
      </c>
      <c r="H263" s="12">
        <v>0.56999999999999995</v>
      </c>
      <c r="I263" s="14">
        <v>729</v>
      </c>
      <c r="J263" s="11">
        <v>39114</v>
      </c>
      <c r="K263" s="8" t="s">
        <v>68</v>
      </c>
      <c r="L263" s="8" t="s">
        <v>410</v>
      </c>
      <c r="M263" s="8" t="s">
        <v>69</v>
      </c>
      <c r="N263" s="8" t="s">
        <v>22</v>
      </c>
      <c r="O263" s="8" t="s">
        <v>212</v>
      </c>
      <c r="P263" s="97">
        <f t="shared" si="4"/>
        <v>0.89999999999999991</v>
      </c>
    </row>
    <row r="264" spans="1:16" ht="22.5" hidden="1" customHeight="1">
      <c r="A264" s="8">
        <v>261</v>
      </c>
      <c r="B264" s="32" t="s">
        <v>641</v>
      </c>
      <c r="C264" s="33"/>
      <c r="D264" s="8" t="s">
        <v>31</v>
      </c>
      <c r="E264" s="11">
        <v>38827</v>
      </c>
      <c r="F264" s="12" t="s">
        <v>642</v>
      </c>
      <c r="G264" s="92">
        <v>2</v>
      </c>
      <c r="H264" s="12">
        <v>8.76</v>
      </c>
      <c r="I264" s="14">
        <v>1800</v>
      </c>
      <c r="J264" s="11">
        <v>38867</v>
      </c>
      <c r="K264" s="8" t="s">
        <v>19</v>
      </c>
      <c r="L264" s="8" t="s">
        <v>35</v>
      </c>
      <c r="M264" s="8" t="s">
        <v>69</v>
      </c>
      <c r="N264" s="8" t="s">
        <v>22</v>
      </c>
      <c r="O264" s="8" t="s">
        <v>45</v>
      </c>
      <c r="P264" s="97">
        <f t="shared" si="4"/>
        <v>0.9</v>
      </c>
    </row>
    <row r="265" spans="1:16" ht="22.5" hidden="1" customHeight="1">
      <c r="A265" s="8">
        <v>262</v>
      </c>
      <c r="B265" s="32" t="s">
        <v>643</v>
      </c>
      <c r="C265" s="33" t="s">
        <v>644</v>
      </c>
      <c r="D265" s="8" t="s">
        <v>31</v>
      </c>
      <c r="E265" s="11">
        <v>38860</v>
      </c>
      <c r="F265" s="12" t="s">
        <v>645</v>
      </c>
      <c r="G265" s="92">
        <v>1.5109999999999999</v>
      </c>
      <c r="H265" s="12">
        <v>1.0720000000000001</v>
      </c>
      <c r="I265" s="14">
        <v>1359.8999999999999</v>
      </c>
      <c r="J265" s="11">
        <v>38916</v>
      </c>
      <c r="K265" s="8" t="s">
        <v>68</v>
      </c>
      <c r="L265" s="8" t="s">
        <v>410</v>
      </c>
      <c r="M265" s="8" t="s">
        <v>69</v>
      </c>
      <c r="N265" s="8" t="s">
        <v>22</v>
      </c>
      <c r="O265" s="8" t="s">
        <v>103</v>
      </c>
      <c r="P265" s="97">
        <f t="shared" si="4"/>
        <v>0.9</v>
      </c>
    </row>
    <row r="266" spans="1:16" ht="22.5" hidden="1" customHeight="1">
      <c r="A266" s="8">
        <v>263</v>
      </c>
      <c r="B266" s="32" t="s">
        <v>638</v>
      </c>
      <c r="C266" s="33" t="s">
        <v>646</v>
      </c>
      <c r="D266" s="8" t="s">
        <v>31</v>
      </c>
      <c r="E266" s="11">
        <v>38860</v>
      </c>
      <c r="F266" s="12" t="s">
        <v>647</v>
      </c>
      <c r="G266" s="92">
        <v>0.76800000000000002</v>
      </c>
      <c r="H266" s="12">
        <v>0.54</v>
      </c>
      <c r="I266" s="14">
        <v>691.2</v>
      </c>
      <c r="J266" s="11">
        <v>39083</v>
      </c>
      <c r="K266" s="8" t="s">
        <v>68</v>
      </c>
      <c r="L266" s="8" t="s">
        <v>410</v>
      </c>
      <c r="M266" s="8" t="s">
        <v>69</v>
      </c>
      <c r="N266" s="8" t="s">
        <v>22</v>
      </c>
      <c r="O266" s="8" t="s">
        <v>289</v>
      </c>
      <c r="P266" s="97">
        <f t="shared" si="4"/>
        <v>0.9</v>
      </c>
    </row>
    <row r="267" spans="1:16" ht="22.5" hidden="1" customHeight="1">
      <c r="A267" s="8">
        <v>264</v>
      </c>
      <c r="B267" s="32" t="s">
        <v>638</v>
      </c>
      <c r="C267" s="33" t="s">
        <v>648</v>
      </c>
      <c r="D267" s="8" t="s">
        <v>31</v>
      </c>
      <c r="E267" s="11">
        <v>38860</v>
      </c>
      <c r="F267" s="12" t="s">
        <v>649</v>
      </c>
      <c r="G267" s="92">
        <v>2.089</v>
      </c>
      <c r="H267" s="12">
        <v>3.024</v>
      </c>
      <c r="I267" s="14">
        <v>1880.1</v>
      </c>
      <c r="J267" s="11">
        <v>39114</v>
      </c>
      <c r="K267" s="8" t="s">
        <v>68</v>
      </c>
      <c r="L267" s="8" t="s">
        <v>410</v>
      </c>
      <c r="M267" s="8" t="s">
        <v>69</v>
      </c>
      <c r="N267" s="8" t="s">
        <v>22</v>
      </c>
      <c r="O267" s="8" t="s">
        <v>358</v>
      </c>
      <c r="P267" s="97">
        <f t="shared" si="4"/>
        <v>0.89999999999999991</v>
      </c>
    </row>
    <row r="268" spans="1:16" ht="22.5" hidden="1" customHeight="1">
      <c r="A268" s="8">
        <v>265</v>
      </c>
      <c r="B268" s="32" t="s">
        <v>189</v>
      </c>
      <c r="C268" s="33" t="s">
        <v>278</v>
      </c>
      <c r="D268" s="8" t="s">
        <v>31</v>
      </c>
      <c r="E268" s="11">
        <v>38860</v>
      </c>
      <c r="F268" s="12" t="s">
        <v>650</v>
      </c>
      <c r="G268" s="92">
        <v>2.5</v>
      </c>
      <c r="H268" s="12">
        <v>2.0699999999999998</v>
      </c>
      <c r="I268" s="14">
        <v>2250</v>
      </c>
      <c r="J268" s="11">
        <v>38874</v>
      </c>
      <c r="K268" s="8" t="s">
        <v>68</v>
      </c>
      <c r="L268" s="8" t="s">
        <v>26</v>
      </c>
      <c r="M268" s="8" t="s">
        <v>69</v>
      </c>
      <c r="N268" s="8" t="s">
        <v>22</v>
      </c>
      <c r="O268" s="8" t="s">
        <v>280</v>
      </c>
      <c r="P268" s="97">
        <f t="shared" si="4"/>
        <v>0.9</v>
      </c>
    </row>
    <row r="269" spans="1:16" ht="22.5" hidden="1" customHeight="1">
      <c r="A269" s="8">
        <v>266</v>
      </c>
      <c r="B269" s="32" t="s">
        <v>651</v>
      </c>
      <c r="C269" s="33"/>
      <c r="D269" s="8" t="s">
        <v>31</v>
      </c>
      <c r="E269" s="11">
        <v>38860</v>
      </c>
      <c r="F269" s="12" t="s">
        <v>652</v>
      </c>
      <c r="G269" s="92">
        <v>6.1650000000000009</v>
      </c>
      <c r="H269" s="12">
        <v>6.4109999999999996</v>
      </c>
      <c r="I269" s="14">
        <v>5548.5000000000009</v>
      </c>
      <c r="J269" s="11">
        <v>39135</v>
      </c>
      <c r="K269" s="8" t="s">
        <v>19</v>
      </c>
      <c r="L269" s="8" t="s">
        <v>26</v>
      </c>
      <c r="M269" s="8" t="s">
        <v>69</v>
      </c>
      <c r="N269" s="8" t="s">
        <v>22</v>
      </c>
      <c r="O269" s="8" t="s">
        <v>87</v>
      </c>
      <c r="P269" s="97">
        <f t="shared" si="4"/>
        <v>0.9</v>
      </c>
    </row>
    <row r="270" spans="1:16" ht="22.5" hidden="1" customHeight="1">
      <c r="A270" s="8">
        <v>267</v>
      </c>
      <c r="B270" s="32" t="s">
        <v>458</v>
      </c>
      <c r="C270" s="33" t="s">
        <v>653</v>
      </c>
      <c r="D270" s="8" t="s">
        <v>31</v>
      </c>
      <c r="E270" s="11">
        <v>38862</v>
      </c>
      <c r="F270" s="12" t="s">
        <v>654</v>
      </c>
      <c r="G270" s="92">
        <v>0.8</v>
      </c>
      <c r="H270" s="12">
        <v>0.23599999999999999</v>
      </c>
      <c r="I270" s="14">
        <v>720</v>
      </c>
      <c r="J270" s="11">
        <v>38876</v>
      </c>
      <c r="K270" s="8" t="s">
        <v>68</v>
      </c>
      <c r="L270" s="8" t="s">
        <v>402</v>
      </c>
      <c r="M270" s="8" t="s">
        <v>69</v>
      </c>
      <c r="N270" s="8" t="s">
        <v>22</v>
      </c>
      <c r="O270" s="8" t="s">
        <v>45</v>
      </c>
      <c r="P270" s="97">
        <f t="shared" si="4"/>
        <v>0.89999999999999991</v>
      </c>
    </row>
    <row r="271" spans="1:16" ht="22.5" hidden="1" customHeight="1">
      <c r="A271" s="8">
        <v>268</v>
      </c>
      <c r="B271" s="32" t="s">
        <v>458</v>
      </c>
      <c r="C271" s="33" t="s">
        <v>655</v>
      </c>
      <c r="D271" s="8" t="s">
        <v>31</v>
      </c>
      <c r="E271" s="11">
        <v>38862</v>
      </c>
      <c r="F271" s="12" t="s">
        <v>656</v>
      </c>
      <c r="G271" s="92">
        <v>0.8</v>
      </c>
      <c r="H271" s="12">
        <v>0.55900000000000005</v>
      </c>
      <c r="I271" s="14">
        <v>720</v>
      </c>
      <c r="J271" s="11">
        <v>38876</v>
      </c>
      <c r="K271" s="8" t="s">
        <v>68</v>
      </c>
      <c r="L271" s="8" t="s">
        <v>402</v>
      </c>
      <c r="M271" s="8" t="s">
        <v>69</v>
      </c>
      <c r="N271" s="8" t="s">
        <v>22</v>
      </c>
      <c r="O271" s="8" t="s">
        <v>183</v>
      </c>
      <c r="P271" s="97">
        <f t="shared" si="4"/>
        <v>0.89999999999999991</v>
      </c>
    </row>
    <row r="272" spans="1:16" ht="22.5" hidden="1" customHeight="1">
      <c r="A272" s="8">
        <v>269</v>
      </c>
      <c r="B272" s="32" t="s">
        <v>657</v>
      </c>
      <c r="C272" s="33"/>
      <c r="D272" s="8" t="s">
        <v>31</v>
      </c>
      <c r="E272" s="11">
        <v>38862</v>
      </c>
      <c r="F272" s="12" t="s">
        <v>658</v>
      </c>
      <c r="G272" s="92">
        <v>2.98</v>
      </c>
      <c r="H272" s="12">
        <v>1.89</v>
      </c>
      <c r="I272" s="14">
        <v>2682</v>
      </c>
      <c r="J272" s="11">
        <v>38876</v>
      </c>
      <c r="K272" s="8" t="s">
        <v>68</v>
      </c>
      <c r="L272" s="8" t="s">
        <v>26</v>
      </c>
      <c r="M272" s="8" t="s">
        <v>69</v>
      </c>
      <c r="N272" s="8" t="s">
        <v>22</v>
      </c>
      <c r="O272" s="8" t="s">
        <v>23</v>
      </c>
      <c r="P272" s="97">
        <f t="shared" si="4"/>
        <v>0.9</v>
      </c>
    </row>
    <row r="273" spans="1:16" ht="22.5" hidden="1" customHeight="1">
      <c r="A273" s="8">
        <v>270</v>
      </c>
      <c r="B273" s="32" t="s">
        <v>638</v>
      </c>
      <c r="C273" s="33" t="s">
        <v>659</v>
      </c>
      <c r="D273" s="8" t="s">
        <v>31</v>
      </c>
      <c r="E273" s="11">
        <v>38860</v>
      </c>
      <c r="F273" s="12" t="s">
        <v>660</v>
      </c>
      <c r="G273" s="92">
        <v>0.80900000000000005</v>
      </c>
      <c r="H273" s="12">
        <v>0.63100000000000001</v>
      </c>
      <c r="I273" s="14">
        <v>728.1</v>
      </c>
      <c r="J273" s="11">
        <v>39007</v>
      </c>
      <c r="K273" s="8" t="s">
        <v>68</v>
      </c>
      <c r="L273" s="8" t="s">
        <v>410</v>
      </c>
      <c r="M273" s="8" t="s">
        <v>69</v>
      </c>
      <c r="N273" s="8" t="s">
        <v>22</v>
      </c>
      <c r="O273" s="8" t="s">
        <v>289</v>
      </c>
      <c r="P273" s="97">
        <f t="shared" si="4"/>
        <v>0.89999999999999991</v>
      </c>
    </row>
    <row r="274" spans="1:16" ht="22.5" hidden="1" customHeight="1">
      <c r="A274" s="8">
        <v>271</v>
      </c>
      <c r="B274" s="32" t="s">
        <v>661</v>
      </c>
      <c r="C274" s="33"/>
      <c r="D274" s="8" t="s">
        <v>31</v>
      </c>
      <c r="E274" s="11">
        <v>38869</v>
      </c>
      <c r="F274" s="12" t="s">
        <v>662</v>
      </c>
      <c r="G274" s="92">
        <v>2</v>
      </c>
      <c r="H274" s="12">
        <v>1.64</v>
      </c>
      <c r="I274" s="14">
        <v>1800</v>
      </c>
      <c r="J274" s="11">
        <v>38883</v>
      </c>
      <c r="K274" s="8" t="s">
        <v>68</v>
      </c>
      <c r="L274" s="8" t="s">
        <v>90</v>
      </c>
      <c r="M274" s="8" t="s">
        <v>69</v>
      </c>
      <c r="N274" s="8" t="s">
        <v>22</v>
      </c>
      <c r="O274" s="8" t="s">
        <v>23</v>
      </c>
      <c r="P274" s="97">
        <f t="shared" si="4"/>
        <v>0.9</v>
      </c>
    </row>
    <row r="275" spans="1:16" ht="22.5" hidden="1" customHeight="1">
      <c r="A275" s="8">
        <v>272</v>
      </c>
      <c r="B275" s="32" t="s">
        <v>663</v>
      </c>
      <c r="C275" s="33"/>
      <c r="D275" s="8" t="s">
        <v>31</v>
      </c>
      <c r="E275" s="11">
        <v>38869</v>
      </c>
      <c r="F275" s="12" t="s">
        <v>664</v>
      </c>
      <c r="G275" s="92">
        <v>2</v>
      </c>
      <c r="H275" s="12">
        <v>0.59399999999999997</v>
      </c>
      <c r="I275" s="14">
        <v>1800</v>
      </c>
      <c r="J275" s="11">
        <v>38901</v>
      </c>
      <c r="K275" s="8" t="s">
        <v>68</v>
      </c>
      <c r="L275" s="8" t="s">
        <v>246</v>
      </c>
      <c r="M275" s="8" t="s">
        <v>69</v>
      </c>
      <c r="N275" s="8" t="s">
        <v>22</v>
      </c>
      <c r="O275" s="8" t="s">
        <v>87</v>
      </c>
      <c r="P275" s="97">
        <f t="shared" si="4"/>
        <v>0.9</v>
      </c>
    </row>
    <row r="276" spans="1:16" ht="22.5" hidden="1" customHeight="1">
      <c r="A276" s="8">
        <v>273</v>
      </c>
      <c r="B276" s="32" t="s">
        <v>665</v>
      </c>
      <c r="C276" s="33"/>
      <c r="D276" s="8" t="s">
        <v>31</v>
      </c>
      <c r="E276" s="11">
        <v>38904</v>
      </c>
      <c r="F276" s="12" t="s">
        <v>666</v>
      </c>
      <c r="G276" s="92">
        <v>250.5</v>
      </c>
      <c r="H276" s="12">
        <v>883.73</v>
      </c>
      <c r="I276" s="14">
        <v>501000</v>
      </c>
      <c r="J276" s="11">
        <v>39994</v>
      </c>
      <c r="K276" s="8" t="s">
        <v>108</v>
      </c>
      <c r="L276" s="8" t="s">
        <v>58</v>
      </c>
      <c r="M276" s="8" t="s">
        <v>110</v>
      </c>
      <c r="N276" s="8" t="s">
        <v>22</v>
      </c>
      <c r="O276" s="8" t="s">
        <v>111</v>
      </c>
      <c r="P276" s="97">
        <f t="shared" si="4"/>
        <v>2</v>
      </c>
    </row>
    <row r="277" spans="1:16" ht="22.5" hidden="1" customHeight="1">
      <c r="A277" s="8">
        <v>274</v>
      </c>
      <c r="B277" s="32" t="s">
        <v>458</v>
      </c>
      <c r="C277" s="33" t="s">
        <v>667</v>
      </c>
      <c r="D277" s="8" t="s">
        <v>31</v>
      </c>
      <c r="E277" s="11">
        <v>38918</v>
      </c>
      <c r="F277" s="12" t="s">
        <v>668</v>
      </c>
      <c r="G277" s="92">
        <v>0.6</v>
      </c>
      <c r="H277" s="12">
        <v>0.192</v>
      </c>
      <c r="I277" s="14">
        <v>540</v>
      </c>
      <c r="J277" s="11">
        <v>38939</v>
      </c>
      <c r="K277" s="8" t="s">
        <v>68</v>
      </c>
      <c r="L277" s="8" t="s">
        <v>402</v>
      </c>
      <c r="M277" s="8" t="s">
        <v>69</v>
      </c>
      <c r="N277" s="8" t="s">
        <v>22</v>
      </c>
      <c r="O277" s="8" t="s">
        <v>84</v>
      </c>
      <c r="P277" s="97">
        <f t="shared" si="4"/>
        <v>0.90000000000000013</v>
      </c>
    </row>
    <row r="278" spans="1:16" ht="22.5" hidden="1" customHeight="1">
      <c r="A278" s="8">
        <v>275</v>
      </c>
      <c r="B278" s="32" t="s">
        <v>458</v>
      </c>
      <c r="C278" s="33" t="s">
        <v>669</v>
      </c>
      <c r="D278" s="8" t="s">
        <v>31</v>
      </c>
      <c r="E278" s="11">
        <v>38918</v>
      </c>
      <c r="F278" s="12" t="s">
        <v>670</v>
      </c>
      <c r="G278" s="92">
        <v>0.6</v>
      </c>
      <c r="H278" s="12">
        <v>0.42299999999999999</v>
      </c>
      <c r="I278" s="14">
        <v>540</v>
      </c>
      <c r="J278" s="11">
        <v>38939</v>
      </c>
      <c r="K278" s="8" t="s">
        <v>68</v>
      </c>
      <c r="L278" s="8" t="s">
        <v>402</v>
      </c>
      <c r="M278" s="8" t="s">
        <v>69</v>
      </c>
      <c r="N278" s="8" t="s">
        <v>22</v>
      </c>
      <c r="O278" s="8" t="s">
        <v>84</v>
      </c>
      <c r="P278" s="97">
        <f t="shared" si="4"/>
        <v>0.90000000000000013</v>
      </c>
    </row>
    <row r="279" spans="1:16" ht="22.5" hidden="1" customHeight="1">
      <c r="A279" s="8">
        <v>276</v>
      </c>
      <c r="B279" s="32" t="s">
        <v>671</v>
      </c>
      <c r="C279" s="33"/>
      <c r="D279" s="8" t="s">
        <v>51</v>
      </c>
      <c r="E279" s="11">
        <v>38932</v>
      </c>
      <c r="F279" s="12" t="s">
        <v>672</v>
      </c>
      <c r="G279" s="92">
        <v>2</v>
      </c>
      <c r="H279" s="12">
        <v>5</v>
      </c>
      <c r="I279" s="14">
        <v>0</v>
      </c>
      <c r="J279" s="11">
        <v>38946</v>
      </c>
      <c r="K279" s="8" t="s">
        <v>53</v>
      </c>
      <c r="L279" s="8" t="s">
        <v>53</v>
      </c>
      <c r="M279" s="10" t="s">
        <v>53</v>
      </c>
      <c r="N279" s="8" t="s">
        <v>22</v>
      </c>
      <c r="O279" s="8" t="s">
        <v>283</v>
      </c>
      <c r="P279" s="97">
        <f t="shared" si="4"/>
        <v>0</v>
      </c>
    </row>
    <row r="280" spans="1:16" ht="22.5" hidden="1" customHeight="1">
      <c r="A280" s="8">
        <v>277</v>
      </c>
      <c r="B280" s="32" t="s">
        <v>673</v>
      </c>
      <c r="C280" s="33"/>
      <c r="D280" s="8" t="s">
        <v>31</v>
      </c>
      <c r="E280" s="11">
        <v>38932</v>
      </c>
      <c r="F280" s="12" t="s">
        <v>674</v>
      </c>
      <c r="G280" s="92">
        <v>2.8</v>
      </c>
      <c r="H280" s="12">
        <v>2.9</v>
      </c>
      <c r="I280" s="14">
        <v>2520</v>
      </c>
      <c r="J280" s="11">
        <v>39114</v>
      </c>
      <c r="K280" s="8" t="s">
        <v>68</v>
      </c>
      <c r="L280" s="8" t="s">
        <v>26</v>
      </c>
      <c r="M280" s="8" t="s">
        <v>69</v>
      </c>
      <c r="N280" s="8" t="s">
        <v>22</v>
      </c>
      <c r="O280" s="8" t="s">
        <v>23</v>
      </c>
      <c r="P280" s="97">
        <f t="shared" si="4"/>
        <v>0.9</v>
      </c>
    </row>
    <row r="281" spans="1:16" ht="22.5" hidden="1" customHeight="1">
      <c r="A281" s="8">
        <v>278</v>
      </c>
      <c r="B281" s="32" t="s">
        <v>675</v>
      </c>
      <c r="C281" s="33"/>
      <c r="D281" s="8" t="s">
        <v>31</v>
      </c>
      <c r="E281" s="11">
        <v>38939</v>
      </c>
      <c r="F281" s="12" t="s">
        <v>676</v>
      </c>
      <c r="G281" s="92">
        <v>1.5</v>
      </c>
      <c r="H281" s="12">
        <v>10.8</v>
      </c>
      <c r="I281" s="14">
        <v>1800</v>
      </c>
      <c r="J281" s="11">
        <v>39279</v>
      </c>
      <c r="K281" s="8" t="s">
        <v>125</v>
      </c>
      <c r="L281" s="8" t="s">
        <v>90</v>
      </c>
      <c r="M281" s="8" t="s">
        <v>49</v>
      </c>
      <c r="N281" s="8" t="s">
        <v>22</v>
      </c>
      <c r="O281" s="8" t="s">
        <v>45</v>
      </c>
      <c r="P281" s="97">
        <f t="shared" si="4"/>
        <v>1.2</v>
      </c>
    </row>
    <row r="282" spans="1:16" ht="22.5" customHeight="1">
      <c r="A282" s="8">
        <v>279</v>
      </c>
      <c r="B282" s="32" t="s">
        <v>677</v>
      </c>
      <c r="C282" s="33"/>
      <c r="D282" s="8" t="s">
        <v>31</v>
      </c>
      <c r="E282" s="11">
        <v>38946</v>
      </c>
      <c r="F282" s="12" t="s">
        <v>678</v>
      </c>
      <c r="G282" s="92">
        <v>2</v>
      </c>
      <c r="H282" s="12">
        <v>1.6639999999999999</v>
      </c>
      <c r="I282" s="14">
        <v>1800</v>
      </c>
      <c r="J282" s="11">
        <v>38977</v>
      </c>
      <c r="K282" s="8" t="s">
        <v>68</v>
      </c>
      <c r="L282" s="8" t="s">
        <v>26</v>
      </c>
      <c r="M282" s="8" t="s">
        <v>69</v>
      </c>
      <c r="N282" s="8" t="s">
        <v>22</v>
      </c>
      <c r="O282" s="8" t="s">
        <v>153</v>
      </c>
      <c r="P282" s="97">
        <f t="shared" si="4"/>
        <v>0.9</v>
      </c>
    </row>
    <row r="283" spans="1:16" ht="22.5" hidden="1" customHeight="1">
      <c r="A283" s="8">
        <v>280</v>
      </c>
      <c r="B283" s="32" t="s">
        <v>679</v>
      </c>
      <c r="C283" s="33"/>
      <c r="D283" s="8" t="s">
        <v>17</v>
      </c>
      <c r="E283" s="11">
        <v>38960</v>
      </c>
      <c r="F283" s="12" t="s">
        <v>680</v>
      </c>
      <c r="G283" s="92">
        <v>59.8</v>
      </c>
      <c r="H283" s="12">
        <v>399.73</v>
      </c>
      <c r="I283" s="14">
        <v>57210</v>
      </c>
      <c r="J283" s="11">
        <v>39873</v>
      </c>
      <c r="K283" s="8" t="s">
        <v>19</v>
      </c>
      <c r="L283" s="8" t="s">
        <v>297</v>
      </c>
      <c r="M283" s="8" t="s">
        <v>21</v>
      </c>
      <c r="N283" s="8" t="s">
        <v>22</v>
      </c>
      <c r="O283" s="8" t="s">
        <v>255</v>
      </c>
      <c r="P283" s="97">
        <f t="shared" si="4"/>
        <v>0.9566889632107024</v>
      </c>
    </row>
    <row r="284" spans="1:16" ht="22.5" hidden="1" customHeight="1">
      <c r="A284" s="8">
        <v>281</v>
      </c>
      <c r="B284" s="32" t="s">
        <v>116</v>
      </c>
      <c r="C284" s="33" t="s">
        <v>681</v>
      </c>
      <c r="D284" s="8" t="s">
        <v>31</v>
      </c>
      <c r="E284" s="11">
        <v>38960</v>
      </c>
      <c r="F284" s="12" t="s">
        <v>682</v>
      </c>
      <c r="G284" s="92">
        <v>14</v>
      </c>
      <c r="H284" s="12">
        <v>121</v>
      </c>
      <c r="I284" s="14">
        <v>12600</v>
      </c>
      <c r="J284" s="11">
        <v>38974</v>
      </c>
      <c r="K284" s="8" t="s">
        <v>19</v>
      </c>
      <c r="L284" s="8" t="s">
        <v>35</v>
      </c>
      <c r="M284" s="8" t="s">
        <v>27</v>
      </c>
      <c r="N284" s="8" t="s">
        <v>22</v>
      </c>
      <c r="O284" s="8" t="s">
        <v>45</v>
      </c>
      <c r="P284" s="97">
        <f t="shared" si="4"/>
        <v>0.9</v>
      </c>
    </row>
    <row r="285" spans="1:16" ht="22.5" hidden="1" customHeight="1">
      <c r="A285" s="8">
        <v>282</v>
      </c>
      <c r="B285" s="32" t="s">
        <v>458</v>
      </c>
      <c r="C285" s="33" t="s">
        <v>683</v>
      </c>
      <c r="D285" s="8" t="s">
        <v>31</v>
      </c>
      <c r="E285" s="11">
        <v>38967</v>
      </c>
      <c r="F285" s="12" t="s">
        <v>684</v>
      </c>
      <c r="G285" s="92">
        <v>0.6</v>
      </c>
      <c r="H285" s="12">
        <v>0.42299999999999999</v>
      </c>
      <c r="I285" s="14">
        <v>540</v>
      </c>
      <c r="J285" s="11">
        <v>38981</v>
      </c>
      <c r="K285" s="8" t="s">
        <v>68</v>
      </c>
      <c r="L285" s="8" t="s">
        <v>402</v>
      </c>
      <c r="M285" s="8" t="s">
        <v>69</v>
      </c>
      <c r="N285" s="8" t="s">
        <v>22</v>
      </c>
      <c r="O285" s="8" t="s">
        <v>308</v>
      </c>
      <c r="P285" s="97">
        <f t="shared" si="4"/>
        <v>0.90000000000000013</v>
      </c>
    </row>
    <row r="286" spans="1:16" ht="22.5" hidden="1" customHeight="1">
      <c r="A286" s="8">
        <v>283</v>
      </c>
      <c r="B286" s="32" t="s">
        <v>685</v>
      </c>
      <c r="C286" s="33"/>
      <c r="D286" s="8" t="s">
        <v>31</v>
      </c>
      <c r="E286" s="11">
        <v>38988</v>
      </c>
      <c r="F286" s="12" t="s">
        <v>686</v>
      </c>
      <c r="G286" s="92">
        <v>26.349999999999998</v>
      </c>
      <c r="H286" s="12">
        <v>100.13</v>
      </c>
      <c r="I286" s="14">
        <v>52699.999999999993</v>
      </c>
      <c r="J286" s="11">
        <v>40269</v>
      </c>
      <c r="K286" s="8" t="s">
        <v>108</v>
      </c>
      <c r="L286" s="8" t="s">
        <v>26</v>
      </c>
      <c r="M286" s="8" t="s">
        <v>110</v>
      </c>
      <c r="N286" s="8" t="s">
        <v>22</v>
      </c>
      <c r="O286" s="8" t="s">
        <v>111</v>
      </c>
      <c r="P286" s="97">
        <f t="shared" si="4"/>
        <v>2</v>
      </c>
    </row>
    <row r="287" spans="1:16" ht="22.5" hidden="1" customHeight="1">
      <c r="A287" s="8">
        <v>284</v>
      </c>
      <c r="B287" s="32" t="s">
        <v>687</v>
      </c>
      <c r="C287" s="33"/>
      <c r="D287" s="8" t="s">
        <v>31</v>
      </c>
      <c r="E287" s="11">
        <v>38995</v>
      </c>
      <c r="F287" s="12" t="s">
        <v>688</v>
      </c>
      <c r="G287" s="92">
        <v>4</v>
      </c>
      <c r="H287" s="12">
        <v>4.16</v>
      </c>
      <c r="I287" s="14">
        <v>3600</v>
      </c>
      <c r="J287" s="11">
        <v>39052</v>
      </c>
      <c r="K287" s="8" t="s">
        <v>68</v>
      </c>
      <c r="L287" s="8" t="s">
        <v>109</v>
      </c>
      <c r="M287" s="8" t="s">
        <v>69</v>
      </c>
      <c r="N287" s="8" t="s">
        <v>22</v>
      </c>
      <c r="O287" s="8" t="s">
        <v>60</v>
      </c>
      <c r="P287" s="97">
        <f t="shared" si="4"/>
        <v>0.9</v>
      </c>
    </row>
    <row r="288" spans="1:16" ht="22.5" hidden="1" customHeight="1">
      <c r="A288" s="8">
        <v>285</v>
      </c>
      <c r="B288" s="32" t="s">
        <v>689</v>
      </c>
      <c r="C288" s="33" t="s">
        <v>690</v>
      </c>
      <c r="D288" s="8" t="s">
        <v>31</v>
      </c>
      <c r="E288" s="11">
        <v>38995</v>
      </c>
      <c r="F288" s="12" t="s">
        <v>691</v>
      </c>
      <c r="G288" s="92">
        <v>1.55</v>
      </c>
      <c r="H288" s="12">
        <v>0.87</v>
      </c>
      <c r="I288" s="14">
        <v>1395</v>
      </c>
      <c r="J288" s="11">
        <v>39009</v>
      </c>
      <c r="K288" s="8" t="s">
        <v>68</v>
      </c>
      <c r="L288" s="8" t="s">
        <v>402</v>
      </c>
      <c r="M288" s="8" t="s">
        <v>69</v>
      </c>
      <c r="N288" s="8" t="s">
        <v>22</v>
      </c>
      <c r="O288" s="8" t="s">
        <v>283</v>
      </c>
      <c r="P288" s="97">
        <f t="shared" si="4"/>
        <v>0.9</v>
      </c>
    </row>
    <row r="289" spans="1:16" ht="22.5" hidden="1" customHeight="1">
      <c r="A289" s="8">
        <v>286</v>
      </c>
      <c r="B289" s="32" t="s">
        <v>689</v>
      </c>
      <c r="C289" s="33" t="s">
        <v>692</v>
      </c>
      <c r="D289" s="8" t="s">
        <v>31</v>
      </c>
      <c r="E289" s="11">
        <v>38995</v>
      </c>
      <c r="F289" s="12" t="s">
        <v>693</v>
      </c>
      <c r="G289" s="92">
        <v>0.6</v>
      </c>
      <c r="H289" s="12">
        <v>0.42</v>
      </c>
      <c r="I289" s="14">
        <v>540</v>
      </c>
      <c r="J289" s="11">
        <v>39009</v>
      </c>
      <c r="K289" s="8" t="s">
        <v>68</v>
      </c>
      <c r="L289" s="8" t="s">
        <v>402</v>
      </c>
      <c r="M289" s="8" t="s">
        <v>69</v>
      </c>
      <c r="N289" s="8" t="s">
        <v>22</v>
      </c>
      <c r="O289" s="8" t="s">
        <v>283</v>
      </c>
      <c r="P289" s="97">
        <f t="shared" si="4"/>
        <v>0.90000000000000013</v>
      </c>
    </row>
    <row r="290" spans="1:16" ht="22.5" hidden="1" customHeight="1">
      <c r="A290" s="8">
        <v>287</v>
      </c>
      <c r="B290" s="32" t="s">
        <v>689</v>
      </c>
      <c r="C290" s="33" t="s">
        <v>694</v>
      </c>
      <c r="D290" s="8" t="s">
        <v>31</v>
      </c>
      <c r="E290" s="11">
        <v>38995</v>
      </c>
      <c r="F290" s="12" t="s">
        <v>695</v>
      </c>
      <c r="G290" s="92">
        <v>0.75</v>
      </c>
      <c r="H290" s="12">
        <v>0.42</v>
      </c>
      <c r="I290" s="14">
        <v>675</v>
      </c>
      <c r="J290" s="11">
        <v>39009</v>
      </c>
      <c r="K290" s="8" t="s">
        <v>68</v>
      </c>
      <c r="L290" s="8" t="s">
        <v>402</v>
      </c>
      <c r="M290" s="8" t="s">
        <v>69</v>
      </c>
      <c r="N290" s="8" t="s">
        <v>22</v>
      </c>
      <c r="O290" s="8" t="s">
        <v>283</v>
      </c>
      <c r="P290" s="97">
        <f t="shared" si="4"/>
        <v>0.9</v>
      </c>
    </row>
    <row r="291" spans="1:16" ht="22.5" hidden="1" customHeight="1">
      <c r="A291" s="8">
        <v>288</v>
      </c>
      <c r="B291" s="32" t="s">
        <v>696</v>
      </c>
      <c r="C291" s="33"/>
      <c r="D291" s="8" t="s">
        <v>31</v>
      </c>
      <c r="E291" s="11">
        <v>38995</v>
      </c>
      <c r="F291" s="12" t="s">
        <v>697</v>
      </c>
      <c r="G291" s="92">
        <v>15.8</v>
      </c>
      <c r="H291" s="12">
        <v>67.959999999999994</v>
      </c>
      <c r="I291" s="14">
        <v>14220</v>
      </c>
      <c r="J291" s="11">
        <v>39142</v>
      </c>
      <c r="K291" s="8" t="s">
        <v>81</v>
      </c>
      <c r="L291" s="8" t="s">
        <v>402</v>
      </c>
      <c r="M291" s="8" t="s">
        <v>36</v>
      </c>
      <c r="N291" s="8" t="s">
        <v>22</v>
      </c>
      <c r="O291" s="8" t="s">
        <v>136</v>
      </c>
      <c r="P291" s="97">
        <f t="shared" si="4"/>
        <v>0.9</v>
      </c>
    </row>
    <row r="292" spans="1:16" ht="22.5" hidden="1" customHeight="1">
      <c r="A292" s="8">
        <v>289</v>
      </c>
      <c r="B292" s="32" t="s">
        <v>698</v>
      </c>
      <c r="C292" s="33"/>
      <c r="D292" s="8" t="s">
        <v>31</v>
      </c>
      <c r="E292" s="11">
        <v>39017</v>
      </c>
      <c r="F292" s="12" t="s">
        <v>699</v>
      </c>
      <c r="G292" s="92">
        <v>13.9</v>
      </c>
      <c r="H292" s="12">
        <v>115.67</v>
      </c>
      <c r="I292" s="14">
        <v>12510</v>
      </c>
      <c r="J292" s="11">
        <v>39448</v>
      </c>
      <c r="K292" s="8" t="s">
        <v>19</v>
      </c>
      <c r="L292" s="8" t="s">
        <v>109</v>
      </c>
      <c r="M292" s="8" t="s">
        <v>27</v>
      </c>
      <c r="N292" s="8" t="s">
        <v>22</v>
      </c>
      <c r="O292" s="8" t="s">
        <v>63</v>
      </c>
      <c r="P292" s="97">
        <f t="shared" si="4"/>
        <v>0.89999999999999991</v>
      </c>
    </row>
    <row r="293" spans="1:16" ht="22.5" hidden="1" customHeight="1">
      <c r="A293" s="8">
        <v>290</v>
      </c>
      <c r="B293" s="32" t="s">
        <v>700</v>
      </c>
      <c r="C293" s="33" t="s">
        <v>701</v>
      </c>
      <c r="D293" s="8" t="s">
        <v>17</v>
      </c>
      <c r="E293" s="11">
        <v>39051</v>
      </c>
      <c r="F293" s="12" t="s">
        <v>702</v>
      </c>
      <c r="G293" s="92">
        <v>6.5</v>
      </c>
      <c r="H293" s="12">
        <v>37.6</v>
      </c>
      <c r="I293" s="14">
        <v>5850</v>
      </c>
      <c r="J293" s="11">
        <v>39873</v>
      </c>
      <c r="K293" s="8" t="s">
        <v>19</v>
      </c>
      <c r="L293" s="8" t="s">
        <v>109</v>
      </c>
      <c r="M293" s="8" t="s">
        <v>27</v>
      </c>
      <c r="N293" s="8" t="s">
        <v>22</v>
      </c>
      <c r="O293" s="8" t="s">
        <v>308</v>
      </c>
      <c r="P293" s="97">
        <f t="shared" si="4"/>
        <v>0.89999999999999991</v>
      </c>
    </row>
    <row r="294" spans="1:16" ht="22.5" hidden="1" customHeight="1">
      <c r="A294" s="8">
        <v>291</v>
      </c>
      <c r="B294" s="32" t="s">
        <v>428</v>
      </c>
      <c r="C294" s="33"/>
      <c r="D294" s="8" t="s">
        <v>31</v>
      </c>
      <c r="E294" s="11">
        <v>39051</v>
      </c>
      <c r="F294" s="12" t="s">
        <v>703</v>
      </c>
      <c r="G294" s="92">
        <v>3</v>
      </c>
      <c r="H294" s="12">
        <v>3</v>
      </c>
      <c r="I294" s="14">
        <v>2700</v>
      </c>
      <c r="J294" s="11">
        <v>39121</v>
      </c>
      <c r="K294" s="8" t="s">
        <v>68</v>
      </c>
      <c r="L294" s="8" t="s">
        <v>109</v>
      </c>
      <c r="M294" s="8" t="s">
        <v>69</v>
      </c>
      <c r="N294" s="8" t="s">
        <v>22</v>
      </c>
      <c r="O294" s="8" t="s">
        <v>45</v>
      </c>
      <c r="P294" s="97">
        <f t="shared" si="4"/>
        <v>0.9</v>
      </c>
    </row>
    <row r="295" spans="1:16" ht="22.5" hidden="1" customHeight="1">
      <c r="A295" s="8">
        <v>292</v>
      </c>
      <c r="B295" s="32" t="s">
        <v>704</v>
      </c>
      <c r="C295" s="33"/>
      <c r="D295" s="8" t="s">
        <v>31</v>
      </c>
      <c r="E295" s="11">
        <v>39051</v>
      </c>
      <c r="F295" s="12" t="s">
        <v>705</v>
      </c>
      <c r="G295" s="92">
        <v>0.76</v>
      </c>
      <c r="H295" s="12">
        <v>0.56000000000000005</v>
      </c>
      <c r="I295" s="14">
        <v>684</v>
      </c>
      <c r="J295" s="11">
        <v>39133</v>
      </c>
      <c r="K295" s="8" t="s">
        <v>68</v>
      </c>
      <c r="L295" s="8" t="s">
        <v>90</v>
      </c>
      <c r="M295" s="8" t="s">
        <v>69</v>
      </c>
      <c r="N295" s="8" t="s">
        <v>22</v>
      </c>
      <c r="O295" s="8" t="s">
        <v>145</v>
      </c>
      <c r="P295" s="97">
        <f t="shared" si="4"/>
        <v>0.9</v>
      </c>
    </row>
    <row r="296" spans="1:16" ht="22.5" hidden="1" customHeight="1">
      <c r="A296" s="8">
        <v>293</v>
      </c>
      <c r="B296" s="32" t="s">
        <v>706</v>
      </c>
      <c r="C296" s="33"/>
      <c r="D296" s="8" t="s">
        <v>31</v>
      </c>
      <c r="E296" s="11">
        <v>39058</v>
      </c>
      <c r="F296" s="12" t="s">
        <v>707</v>
      </c>
      <c r="G296" s="92">
        <v>4.5</v>
      </c>
      <c r="H296" s="12">
        <v>4.68</v>
      </c>
      <c r="I296" s="14">
        <v>4050</v>
      </c>
      <c r="J296" s="11">
        <v>39071</v>
      </c>
      <c r="K296" s="8" t="s">
        <v>68</v>
      </c>
      <c r="L296" s="8" t="s">
        <v>109</v>
      </c>
      <c r="M296" s="8" t="s">
        <v>69</v>
      </c>
      <c r="N296" s="8" t="s">
        <v>22</v>
      </c>
      <c r="O296" s="8" t="s">
        <v>40</v>
      </c>
      <c r="P296" s="97">
        <f t="shared" si="4"/>
        <v>0.89999999999999991</v>
      </c>
    </row>
    <row r="297" spans="1:16" ht="22.5" hidden="1" customHeight="1">
      <c r="A297" s="8">
        <v>294</v>
      </c>
      <c r="B297" s="32" t="s">
        <v>708</v>
      </c>
      <c r="C297" s="33" t="s">
        <v>709</v>
      </c>
      <c r="D297" s="8" t="s">
        <v>31</v>
      </c>
      <c r="E297" s="11">
        <v>39070</v>
      </c>
      <c r="F297" s="12" t="s">
        <v>710</v>
      </c>
      <c r="G297" s="92">
        <v>3</v>
      </c>
      <c r="H297" s="12">
        <v>2.44</v>
      </c>
      <c r="I297" s="14">
        <v>2700</v>
      </c>
      <c r="J297" s="11">
        <v>39076</v>
      </c>
      <c r="K297" s="8" t="s">
        <v>68</v>
      </c>
      <c r="L297" s="8" t="s">
        <v>109</v>
      </c>
      <c r="M297" s="8" t="s">
        <v>69</v>
      </c>
      <c r="N297" s="8" t="s">
        <v>22</v>
      </c>
      <c r="O297" s="8" t="s">
        <v>40</v>
      </c>
      <c r="P297" s="97">
        <f t="shared" si="4"/>
        <v>0.9</v>
      </c>
    </row>
    <row r="298" spans="1:16" ht="22.5" hidden="1" customHeight="1">
      <c r="A298" s="8">
        <v>295</v>
      </c>
      <c r="B298" s="32" t="s">
        <v>711</v>
      </c>
      <c r="C298" s="33"/>
      <c r="D298" s="8" t="s">
        <v>31</v>
      </c>
      <c r="E298" s="11">
        <v>39098</v>
      </c>
      <c r="F298" s="12" t="s">
        <v>712</v>
      </c>
      <c r="G298" s="92">
        <v>36</v>
      </c>
      <c r="H298" s="12">
        <v>240</v>
      </c>
      <c r="I298" s="14">
        <v>54000</v>
      </c>
      <c r="J298" s="11">
        <v>40756</v>
      </c>
      <c r="K298" s="8" t="s">
        <v>43</v>
      </c>
      <c r="L298" s="8" t="s">
        <v>109</v>
      </c>
      <c r="M298" s="8" t="s">
        <v>44</v>
      </c>
      <c r="N298" s="8" t="s">
        <v>22</v>
      </c>
      <c r="O298" s="8" t="s">
        <v>280</v>
      </c>
      <c r="P298" s="97">
        <f t="shared" si="4"/>
        <v>1.5</v>
      </c>
    </row>
    <row r="299" spans="1:16" ht="22.5" hidden="1" customHeight="1">
      <c r="A299" s="8">
        <v>296</v>
      </c>
      <c r="B299" s="32" t="s">
        <v>713</v>
      </c>
      <c r="C299" s="33"/>
      <c r="D299" s="8" t="s">
        <v>714</v>
      </c>
      <c r="E299" s="11">
        <v>39098</v>
      </c>
      <c r="F299" s="12" t="s">
        <v>715</v>
      </c>
      <c r="G299" s="92">
        <v>5</v>
      </c>
      <c r="H299" s="12">
        <v>21.9</v>
      </c>
      <c r="I299" s="14">
        <v>10000</v>
      </c>
      <c r="J299" s="11">
        <v>40360</v>
      </c>
      <c r="K299" s="8" t="s">
        <v>108</v>
      </c>
      <c r="L299" s="8" t="s">
        <v>716</v>
      </c>
      <c r="M299" s="8" t="s">
        <v>110</v>
      </c>
      <c r="N299" s="8" t="s">
        <v>22</v>
      </c>
      <c r="O299" s="8" t="s">
        <v>111</v>
      </c>
      <c r="P299" s="97">
        <f t="shared" si="4"/>
        <v>2</v>
      </c>
    </row>
    <row r="300" spans="1:16" ht="22.5" hidden="1" customHeight="1">
      <c r="A300" s="8">
        <v>297</v>
      </c>
      <c r="B300" s="32" t="s">
        <v>717</v>
      </c>
      <c r="C300" s="33" t="s">
        <v>718</v>
      </c>
      <c r="D300" s="8" t="s">
        <v>31</v>
      </c>
      <c r="E300" s="11">
        <v>39114</v>
      </c>
      <c r="F300" s="12" t="s">
        <v>719</v>
      </c>
      <c r="G300" s="92">
        <v>2.8</v>
      </c>
      <c r="H300" s="12">
        <v>1.77</v>
      </c>
      <c r="I300" s="14">
        <v>2520</v>
      </c>
      <c r="J300" s="11">
        <v>39295</v>
      </c>
      <c r="K300" s="8" t="s">
        <v>68</v>
      </c>
      <c r="L300" s="8" t="s">
        <v>97</v>
      </c>
      <c r="M300" s="8" t="s">
        <v>69</v>
      </c>
      <c r="N300" s="8" t="s">
        <v>22</v>
      </c>
      <c r="O300" s="8" t="s">
        <v>45</v>
      </c>
      <c r="P300" s="97">
        <f t="shared" si="4"/>
        <v>0.9</v>
      </c>
    </row>
    <row r="301" spans="1:16" ht="22.5" hidden="1" customHeight="1">
      <c r="A301" s="8">
        <v>298</v>
      </c>
      <c r="B301" s="32" t="s">
        <v>720</v>
      </c>
      <c r="C301" s="33"/>
      <c r="D301" s="8" t="s">
        <v>31</v>
      </c>
      <c r="E301" s="11">
        <v>39120</v>
      </c>
      <c r="F301" s="12" t="s">
        <v>721</v>
      </c>
      <c r="G301" s="92">
        <v>1.5</v>
      </c>
      <c r="H301" s="12">
        <v>1.56</v>
      </c>
      <c r="I301" s="14">
        <v>1350</v>
      </c>
      <c r="J301" s="11">
        <v>39134</v>
      </c>
      <c r="K301" s="8" t="s">
        <v>68</v>
      </c>
      <c r="L301" s="8" t="s">
        <v>109</v>
      </c>
      <c r="M301" s="8" t="s">
        <v>69</v>
      </c>
      <c r="N301" s="8" t="s">
        <v>22</v>
      </c>
      <c r="O301" s="8" t="s">
        <v>84</v>
      </c>
      <c r="P301" s="97">
        <f t="shared" si="4"/>
        <v>0.9</v>
      </c>
    </row>
    <row r="302" spans="1:16" ht="22.5" hidden="1" customHeight="1">
      <c r="A302" s="8">
        <v>299</v>
      </c>
      <c r="B302" s="32" t="s">
        <v>722</v>
      </c>
      <c r="C302" s="33"/>
      <c r="D302" s="8" t="s">
        <v>31</v>
      </c>
      <c r="E302" s="11">
        <v>39120</v>
      </c>
      <c r="F302" s="12" t="s">
        <v>723</v>
      </c>
      <c r="G302" s="92">
        <v>7.3</v>
      </c>
      <c r="H302" s="12">
        <v>9.4</v>
      </c>
      <c r="I302" s="14">
        <v>6570</v>
      </c>
      <c r="J302" s="11">
        <v>39134</v>
      </c>
      <c r="K302" s="8" t="s">
        <v>68</v>
      </c>
      <c r="L302" s="8" t="s">
        <v>139</v>
      </c>
      <c r="M302" s="8" t="s">
        <v>69</v>
      </c>
      <c r="N302" s="8" t="s">
        <v>22</v>
      </c>
      <c r="O302" s="8" t="s">
        <v>45</v>
      </c>
      <c r="P302" s="97">
        <f t="shared" si="4"/>
        <v>0.9</v>
      </c>
    </row>
    <row r="303" spans="1:16" ht="22.5" hidden="1" customHeight="1">
      <c r="A303" s="8">
        <v>300</v>
      </c>
      <c r="B303" s="32" t="s">
        <v>112</v>
      </c>
      <c r="C303" s="33" t="s">
        <v>724</v>
      </c>
      <c r="D303" s="8" t="s">
        <v>17</v>
      </c>
      <c r="E303" s="11">
        <v>39135</v>
      </c>
      <c r="F303" s="12" t="s">
        <v>725</v>
      </c>
      <c r="G303" s="92">
        <v>59</v>
      </c>
      <c r="H303" s="12">
        <v>495.6</v>
      </c>
      <c r="I303" s="14">
        <v>53100</v>
      </c>
      <c r="J303" s="11">
        <v>39149</v>
      </c>
      <c r="K303" s="8" t="s">
        <v>19</v>
      </c>
      <c r="L303" s="8" t="s">
        <v>48</v>
      </c>
      <c r="M303" s="8" t="s">
        <v>27</v>
      </c>
      <c r="N303" s="8" t="s">
        <v>22</v>
      </c>
      <c r="O303" s="8" t="s">
        <v>136</v>
      </c>
      <c r="P303" s="97">
        <f t="shared" si="4"/>
        <v>0.9</v>
      </c>
    </row>
    <row r="304" spans="1:16" ht="22.5" hidden="1" customHeight="1">
      <c r="A304" s="8">
        <v>301</v>
      </c>
      <c r="B304" s="32" t="s">
        <v>726</v>
      </c>
      <c r="C304" s="33"/>
      <c r="D304" s="8" t="s">
        <v>31</v>
      </c>
      <c r="E304" s="11">
        <v>39135</v>
      </c>
      <c r="F304" s="12" t="s">
        <v>727</v>
      </c>
      <c r="G304" s="92">
        <v>11.3</v>
      </c>
      <c r="H304" s="12">
        <v>61.85</v>
      </c>
      <c r="I304" s="14">
        <v>16950</v>
      </c>
      <c r="J304" s="11">
        <v>39264</v>
      </c>
      <c r="K304" s="8" t="s">
        <v>43</v>
      </c>
      <c r="L304" s="8" t="s">
        <v>109</v>
      </c>
      <c r="M304" s="8" t="s">
        <v>44</v>
      </c>
      <c r="N304" s="8" t="s">
        <v>22</v>
      </c>
      <c r="O304" s="8" t="s">
        <v>45</v>
      </c>
      <c r="P304" s="97">
        <f t="shared" si="4"/>
        <v>1.4999999999999998</v>
      </c>
    </row>
    <row r="305" spans="1:16" ht="22.5" hidden="1" customHeight="1">
      <c r="A305" s="8">
        <v>302</v>
      </c>
      <c r="B305" s="32" t="s">
        <v>728</v>
      </c>
      <c r="C305" s="33"/>
      <c r="D305" s="8" t="s">
        <v>17</v>
      </c>
      <c r="E305" s="11">
        <v>39149</v>
      </c>
      <c r="F305" s="12" t="s">
        <v>729</v>
      </c>
      <c r="G305" s="92">
        <v>1.5</v>
      </c>
      <c r="H305" s="12">
        <v>11.52</v>
      </c>
      <c r="I305" s="14">
        <v>1800</v>
      </c>
      <c r="J305" s="11">
        <v>39470</v>
      </c>
      <c r="K305" s="8" t="s">
        <v>19</v>
      </c>
      <c r="L305" s="8" t="s">
        <v>90</v>
      </c>
      <c r="M305" s="8" t="s">
        <v>49</v>
      </c>
      <c r="N305" s="8" t="s">
        <v>22</v>
      </c>
      <c r="O305" s="8" t="s">
        <v>45</v>
      </c>
      <c r="P305" s="97">
        <f t="shared" si="4"/>
        <v>1.2</v>
      </c>
    </row>
    <row r="306" spans="1:16" ht="22.5" hidden="1" customHeight="1">
      <c r="A306" s="8">
        <v>303</v>
      </c>
      <c r="B306" s="32" t="s">
        <v>112</v>
      </c>
      <c r="C306" s="33" t="s">
        <v>730</v>
      </c>
      <c r="D306" s="8" t="s">
        <v>17</v>
      </c>
      <c r="E306" s="11">
        <v>39149</v>
      </c>
      <c r="F306" s="12" t="s">
        <v>731</v>
      </c>
      <c r="G306" s="92">
        <v>22.245000000000001</v>
      </c>
      <c r="H306" s="12">
        <v>194.86</v>
      </c>
      <c r="I306" s="14">
        <v>20020.5</v>
      </c>
      <c r="J306" s="11">
        <v>39164</v>
      </c>
      <c r="K306" s="8" t="s">
        <v>19</v>
      </c>
      <c r="L306" s="8" t="s">
        <v>48</v>
      </c>
      <c r="M306" s="8" t="s">
        <v>27</v>
      </c>
      <c r="N306" s="8" t="s">
        <v>22</v>
      </c>
      <c r="O306" s="8" t="s">
        <v>136</v>
      </c>
      <c r="P306" s="97">
        <f t="shared" si="4"/>
        <v>0.89999999999999991</v>
      </c>
    </row>
    <row r="307" spans="1:16" ht="22.5" hidden="1" customHeight="1">
      <c r="A307" s="8">
        <v>304</v>
      </c>
      <c r="B307" s="32" t="s">
        <v>732</v>
      </c>
      <c r="C307" s="33"/>
      <c r="D307" s="8" t="s">
        <v>51</v>
      </c>
      <c r="E307" s="11">
        <v>39156</v>
      </c>
      <c r="F307" s="12" t="s">
        <v>733</v>
      </c>
      <c r="G307" s="92">
        <v>8</v>
      </c>
      <c r="H307" s="12">
        <v>60</v>
      </c>
      <c r="I307" s="14">
        <v>0</v>
      </c>
      <c r="J307" s="11">
        <v>39171</v>
      </c>
      <c r="K307" s="8" t="s">
        <v>53</v>
      </c>
      <c r="L307" s="8" t="s">
        <v>53</v>
      </c>
      <c r="M307" s="8" t="s">
        <v>53</v>
      </c>
      <c r="N307" s="8" t="s">
        <v>22</v>
      </c>
      <c r="O307" s="8" t="s">
        <v>28</v>
      </c>
      <c r="P307" s="97">
        <f t="shared" si="4"/>
        <v>0</v>
      </c>
    </row>
    <row r="308" spans="1:16" ht="22.5" hidden="1" customHeight="1">
      <c r="A308" s="8">
        <v>305</v>
      </c>
      <c r="B308" s="32" t="s">
        <v>116</v>
      </c>
      <c r="C308" s="33" t="s">
        <v>734</v>
      </c>
      <c r="D308" s="8" t="s">
        <v>17</v>
      </c>
      <c r="E308" s="11">
        <v>39167</v>
      </c>
      <c r="F308" s="12" t="s">
        <v>735</v>
      </c>
      <c r="G308" s="92">
        <v>54</v>
      </c>
      <c r="H308" s="12">
        <v>404.42</v>
      </c>
      <c r="I308" s="14">
        <v>64800</v>
      </c>
      <c r="J308" s="11">
        <v>39183</v>
      </c>
      <c r="K308" s="8" t="s">
        <v>736</v>
      </c>
      <c r="L308" s="8" t="s">
        <v>35</v>
      </c>
      <c r="M308" s="8" t="s">
        <v>49</v>
      </c>
      <c r="N308" s="8" t="s">
        <v>22</v>
      </c>
      <c r="O308" s="8" t="s">
        <v>280</v>
      </c>
      <c r="P308" s="97">
        <f t="shared" si="4"/>
        <v>1.2</v>
      </c>
    </row>
    <row r="309" spans="1:16" ht="22.5" hidden="1" customHeight="1">
      <c r="A309" s="8">
        <v>306</v>
      </c>
      <c r="B309" s="32" t="s">
        <v>116</v>
      </c>
      <c r="C309" s="33" t="s">
        <v>737</v>
      </c>
      <c r="D309" s="8" t="s">
        <v>17</v>
      </c>
      <c r="E309" s="11">
        <v>39167</v>
      </c>
      <c r="F309" s="12" t="s">
        <v>738</v>
      </c>
      <c r="G309" s="92">
        <v>59.6</v>
      </c>
      <c r="H309" s="12">
        <v>454</v>
      </c>
      <c r="I309" s="14">
        <v>53640</v>
      </c>
      <c r="J309" s="11">
        <v>39183</v>
      </c>
      <c r="K309" s="8" t="s">
        <v>739</v>
      </c>
      <c r="L309" s="8" t="s">
        <v>35</v>
      </c>
      <c r="M309" s="8" t="s">
        <v>27</v>
      </c>
      <c r="N309" s="8" t="s">
        <v>22</v>
      </c>
      <c r="O309" s="8" t="s">
        <v>45</v>
      </c>
      <c r="P309" s="97">
        <f t="shared" si="4"/>
        <v>0.9</v>
      </c>
    </row>
    <row r="310" spans="1:16" ht="22.5" hidden="1" customHeight="1">
      <c r="A310" s="8">
        <v>307</v>
      </c>
      <c r="B310" s="32" t="s">
        <v>131</v>
      </c>
      <c r="C310" s="33" t="s">
        <v>740</v>
      </c>
      <c r="D310" s="8" t="s">
        <v>17</v>
      </c>
      <c r="E310" s="11">
        <v>39198</v>
      </c>
      <c r="F310" s="12" t="s">
        <v>741</v>
      </c>
      <c r="G310" s="92">
        <v>64</v>
      </c>
      <c r="H310" s="12">
        <v>297.83999999999997</v>
      </c>
      <c r="I310" s="14">
        <v>76800</v>
      </c>
      <c r="J310" s="11">
        <v>39217</v>
      </c>
      <c r="K310" s="8" t="s">
        <v>736</v>
      </c>
      <c r="L310" s="8" t="s">
        <v>35</v>
      </c>
      <c r="M310" s="8" t="s">
        <v>49</v>
      </c>
      <c r="N310" s="8" t="s">
        <v>22</v>
      </c>
      <c r="O310" s="8" t="s">
        <v>45</v>
      </c>
      <c r="P310" s="97">
        <f t="shared" si="4"/>
        <v>1.2</v>
      </c>
    </row>
    <row r="311" spans="1:16" ht="22.5" hidden="1" customHeight="1">
      <c r="A311" s="8">
        <v>308</v>
      </c>
      <c r="B311" s="32" t="s">
        <v>131</v>
      </c>
      <c r="C311" s="33" t="s">
        <v>742</v>
      </c>
      <c r="D311" s="8" t="s">
        <v>17</v>
      </c>
      <c r="E311" s="11">
        <v>39198</v>
      </c>
      <c r="F311" s="12" t="s">
        <v>743</v>
      </c>
      <c r="G311" s="92">
        <v>142.75</v>
      </c>
      <c r="H311" s="12">
        <v>524</v>
      </c>
      <c r="I311" s="14">
        <v>171300</v>
      </c>
      <c r="J311" s="11">
        <v>39217</v>
      </c>
      <c r="K311" s="8" t="s">
        <v>736</v>
      </c>
      <c r="L311" s="8" t="s">
        <v>35</v>
      </c>
      <c r="M311" s="8" t="s">
        <v>49</v>
      </c>
      <c r="N311" s="8" t="s">
        <v>22</v>
      </c>
      <c r="O311" s="8" t="s">
        <v>221</v>
      </c>
      <c r="P311" s="97">
        <f t="shared" si="4"/>
        <v>1.2000000000000002</v>
      </c>
    </row>
    <row r="312" spans="1:16" ht="22.5" hidden="1" customHeight="1">
      <c r="A312" s="8">
        <v>309</v>
      </c>
      <c r="B312" s="32" t="s">
        <v>29</v>
      </c>
      <c r="C312" s="33" t="s">
        <v>744</v>
      </c>
      <c r="D312" s="8" t="s">
        <v>31</v>
      </c>
      <c r="E312" s="11">
        <v>39198</v>
      </c>
      <c r="F312" s="12" t="s">
        <v>745</v>
      </c>
      <c r="G312" s="92">
        <v>13.600000000000001</v>
      </c>
      <c r="H312" s="12">
        <v>83.483999999999995</v>
      </c>
      <c r="I312" s="14">
        <v>12240.000000000002</v>
      </c>
      <c r="J312" s="11">
        <v>39245</v>
      </c>
      <c r="K312" s="8" t="s">
        <v>81</v>
      </c>
      <c r="L312" s="8" t="s">
        <v>35</v>
      </c>
      <c r="M312" s="8" t="s">
        <v>36</v>
      </c>
      <c r="N312" s="8" t="s">
        <v>22</v>
      </c>
      <c r="O312" s="8" t="s">
        <v>37</v>
      </c>
      <c r="P312" s="97">
        <f t="shared" si="4"/>
        <v>0.9</v>
      </c>
    </row>
    <row r="313" spans="1:16" ht="22.5" hidden="1" customHeight="1">
      <c r="A313" s="8">
        <v>310</v>
      </c>
      <c r="B313" s="32" t="s">
        <v>131</v>
      </c>
      <c r="C313" s="33" t="s">
        <v>746</v>
      </c>
      <c r="D313" s="8" t="s">
        <v>17</v>
      </c>
      <c r="E313" s="11">
        <v>39198</v>
      </c>
      <c r="F313" s="12" t="s">
        <v>747</v>
      </c>
      <c r="G313" s="92">
        <v>129</v>
      </c>
      <c r="H313" s="12">
        <v>667</v>
      </c>
      <c r="I313" s="14">
        <v>154800</v>
      </c>
      <c r="J313" s="11">
        <v>39213</v>
      </c>
      <c r="K313" s="8" t="s">
        <v>736</v>
      </c>
      <c r="L313" s="8" t="s">
        <v>35</v>
      </c>
      <c r="M313" s="8" t="s">
        <v>49</v>
      </c>
      <c r="N313" s="8" t="s">
        <v>22</v>
      </c>
      <c r="O313" s="8" t="s">
        <v>63</v>
      </c>
      <c r="P313" s="97">
        <f t="shared" si="4"/>
        <v>1.2000000000000002</v>
      </c>
    </row>
    <row r="314" spans="1:16" ht="22.5" hidden="1" customHeight="1">
      <c r="A314" s="8">
        <v>311</v>
      </c>
      <c r="B314" s="32" t="s">
        <v>131</v>
      </c>
      <c r="C314" s="33" t="s">
        <v>748</v>
      </c>
      <c r="D314" s="8" t="s">
        <v>17</v>
      </c>
      <c r="E314" s="11">
        <v>39198</v>
      </c>
      <c r="F314" s="12" t="s">
        <v>749</v>
      </c>
      <c r="G314" s="92">
        <v>79</v>
      </c>
      <c r="H314" s="12">
        <v>368.84</v>
      </c>
      <c r="I314" s="14">
        <v>91800</v>
      </c>
      <c r="J314" s="11">
        <v>39213</v>
      </c>
      <c r="K314" s="8" t="s">
        <v>736</v>
      </c>
      <c r="L314" s="8" t="s">
        <v>35</v>
      </c>
      <c r="M314" s="8" t="s">
        <v>750</v>
      </c>
      <c r="N314" s="8" t="s">
        <v>22</v>
      </c>
      <c r="O314" s="8" t="s">
        <v>23</v>
      </c>
      <c r="P314" s="97">
        <f t="shared" si="4"/>
        <v>1.1620253164556962</v>
      </c>
    </row>
    <row r="315" spans="1:16" ht="22.5" hidden="1" customHeight="1">
      <c r="A315" s="8">
        <v>312</v>
      </c>
      <c r="B315" s="32" t="s">
        <v>29</v>
      </c>
      <c r="C315" s="33" t="s">
        <v>751</v>
      </c>
      <c r="D315" s="8" t="s">
        <v>31</v>
      </c>
      <c r="E315" s="11">
        <v>39198</v>
      </c>
      <c r="F315" s="12" t="s">
        <v>752</v>
      </c>
      <c r="G315" s="92">
        <v>62</v>
      </c>
      <c r="H315" s="12">
        <v>261.31</v>
      </c>
      <c r="I315" s="14">
        <v>55800</v>
      </c>
      <c r="J315" s="11">
        <v>39249</v>
      </c>
      <c r="K315" s="8" t="s">
        <v>81</v>
      </c>
      <c r="L315" s="8" t="s">
        <v>35</v>
      </c>
      <c r="M315" s="8" t="s">
        <v>36</v>
      </c>
      <c r="N315" s="8" t="s">
        <v>22</v>
      </c>
      <c r="O315" s="8" t="s">
        <v>37</v>
      </c>
      <c r="P315" s="97">
        <f t="shared" si="4"/>
        <v>0.89999999999999991</v>
      </c>
    </row>
    <row r="316" spans="1:16" ht="22.5" hidden="1" customHeight="1">
      <c r="A316" s="8">
        <v>313</v>
      </c>
      <c r="B316" s="32" t="s">
        <v>753</v>
      </c>
      <c r="C316" s="33" t="s">
        <v>754</v>
      </c>
      <c r="D316" s="8" t="s">
        <v>31</v>
      </c>
      <c r="E316" s="11">
        <v>39198</v>
      </c>
      <c r="F316" s="12" t="s">
        <v>755</v>
      </c>
      <c r="G316" s="92">
        <v>1.556</v>
      </c>
      <c r="H316" s="12">
        <v>0.85799999999999998</v>
      </c>
      <c r="I316" s="14">
        <v>1400.4</v>
      </c>
      <c r="J316" s="11">
        <v>39234</v>
      </c>
      <c r="K316" s="8" t="s">
        <v>81</v>
      </c>
      <c r="L316" s="8" t="s">
        <v>109</v>
      </c>
      <c r="M316" s="8" t="s">
        <v>69</v>
      </c>
      <c r="N316" s="8" t="s">
        <v>22</v>
      </c>
      <c r="O316" s="8" t="s">
        <v>87</v>
      </c>
      <c r="P316" s="97">
        <f t="shared" si="4"/>
        <v>0.9</v>
      </c>
    </row>
    <row r="317" spans="1:16" ht="22.5" hidden="1" customHeight="1">
      <c r="A317" s="8">
        <v>314</v>
      </c>
      <c r="B317" s="32" t="s">
        <v>753</v>
      </c>
      <c r="C317" s="33" t="s">
        <v>756</v>
      </c>
      <c r="D317" s="8" t="s">
        <v>31</v>
      </c>
      <c r="E317" s="11">
        <v>39198</v>
      </c>
      <c r="F317" s="12" t="s">
        <v>757</v>
      </c>
      <c r="G317" s="92">
        <v>1.25</v>
      </c>
      <c r="H317" s="12">
        <v>0.54600000000000004</v>
      </c>
      <c r="I317" s="14">
        <v>1125</v>
      </c>
      <c r="J317" s="11">
        <v>39234</v>
      </c>
      <c r="K317" s="8" t="s">
        <v>81</v>
      </c>
      <c r="L317" s="8" t="s">
        <v>109</v>
      </c>
      <c r="M317" s="8" t="s">
        <v>69</v>
      </c>
      <c r="N317" s="8" t="s">
        <v>22</v>
      </c>
      <c r="O317" s="8" t="s">
        <v>87</v>
      </c>
      <c r="P317" s="97">
        <f t="shared" si="4"/>
        <v>0.9</v>
      </c>
    </row>
    <row r="318" spans="1:16" ht="22.5" hidden="1" customHeight="1">
      <c r="A318" s="8">
        <v>315</v>
      </c>
      <c r="B318" s="32" t="s">
        <v>758</v>
      </c>
      <c r="C318" s="33"/>
      <c r="D318" s="8" t="s">
        <v>31</v>
      </c>
      <c r="E318" s="11">
        <v>39212</v>
      </c>
      <c r="F318" s="12" t="s">
        <v>759</v>
      </c>
      <c r="G318" s="92">
        <v>6.5</v>
      </c>
      <c r="H318" s="12">
        <v>7.93</v>
      </c>
      <c r="I318" s="14">
        <v>7650</v>
      </c>
      <c r="J318" s="11">
        <v>39226</v>
      </c>
      <c r="K318" s="8" t="s">
        <v>129</v>
      </c>
      <c r="L318" s="8" t="s">
        <v>130</v>
      </c>
      <c r="M318" s="8" t="s">
        <v>150</v>
      </c>
      <c r="N318" s="8" t="s">
        <v>22</v>
      </c>
      <c r="O318" s="8" t="s">
        <v>45</v>
      </c>
      <c r="P318" s="97">
        <f t="shared" si="4"/>
        <v>1.176923076923077</v>
      </c>
    </row>
    <row r="319" spans="1:16" ht="22.5" hidden="1" customHeight="1">
      <c r="A319" s="8">
        <v>316</v>
      </c>
      <c r="B319" s="32" t="s">
        <v>760</v>
      </c>
      <c r="C319" s="33"/>
      <c r="D319" s="8" t="s">
        <v>99</v>
      </c>
      <c r="E319" s="11">
        <v>39219</v>
      </c>
      <c r="F319" s="12" t="s">
        <v>761</v>
      </c>
      <c r="G319" s="92">
        <v>546.5</v>
      </c>
      <c r="H319" s="12">
        <v>3478.6</v>
      </c>
      <c r="I319" s="14">
        <v>554041.69999999995</v>
      </c>
      <c r="J319" s="11">
        <v>40397</v>
      </c>
      <c r="K319" s="8" t="s">
        <v>19</v>
      </c>
      <c r="L319" s="8" t="s">
        <v>101</v>
      </c>
      <c r="M319" s="8" t="s">
        <v>102</v>
      </c>
      <c r="N319" s="8" t="s">
        <v>22</v>
      </c>
      <c r="O319" s="8" t="s">
        <v>343</v>
      </c>
      <c r="P319" s="97">
        <f t="shared" si="4"/>
        <v>1.0138</v>
      </c>
    </row>
    <row r="320" spans="1:16" ht="22.5" customHeight="1">
      <c r="A320" s="8">
        <v>317</v>
      </c>
      <c r="B320" s="32" t="s">
        <v>762</v>
      </c>
      <c r="C320" s="33"/>
      <c r="D320" s="8" t="s">
        <v>31</v>
      </c>
      <c r="E320" s="11">
        <v>39226</v>
      </c>
      <c r="F320" s="12" t="s">
        <v>763</v>
      </c>
      <c r="G320" s="92">
        <v>65</v>
      </c>
      <c r="H320" s="12">
        <v>254</v>
      </c>
      <c r="I320" s="14">
        <v>78000</v>
      </c>
      <c r="J320" s="11">
        <v>39240</v>
      </c>
      <c r="K320" s="8" t="s">
        <v>764</v>
      </c>
      <c r="L320" s="8" t="s">
        <v>109</v>
      </c>
      <c r="M320" s="8" t="s">
        <v>49</v>
      </c>
      <c r="N320" s="8" t="s">
        <v>22</v>
      </c>
      <c r="O320" s="8" t="s">
        <v>153</v>
      </c>
      <c r="P320" s="97">
        <f t="shared" si="4"/>
        <v>1.2</v>
      </c>
    </row>
    <row r="321" spans="1:16" ht="22.5" hidden="1" customHeight="1">
      <c r="A321" s="8">
        <v>318</v>
      </c>
      <c r="B321" s="32" t="s">
        <v>765</v>
      </c>
      <c r="C321" s="33"/>
      <c r="D321" s="8" t="s">
        <v>31</v>
      </c>
      <c r="E321" s="11">
        <v>39226</v>
      </c>
      <c r="F321" s="12" t="s">
        <v>766</v>
      </c>
      <c r="G321" s="92">
        <v>3.5</v>
      </c>
      <c r="H321" s="12">
        <v>2.2799999999999998</v>
      </c>
      <c r="I321" s="14">
        <v>3150</v>
      </c>
      <c r="J321" s="11">
        <v>39356</v>
      </c>
      <c r="K321" s="8" t="s">
        <v>68</v>
      </c>
      <c r="L321" s="8" t="s">
        <v>109</v>
      </c>
      <c r="M321" s="8" t="s">
        <v>69</v>
      </c>
      <c r="N321" s="8" t="s">
        <v>22</v>
      </c>
      <c r="O321" s="8" t="s">
        <v>255</v>
      </c>
      <c r="P321" s="97">
        <f t="shared" si="4"/>
        <v>0.9</v>
      </c>
    </row>
    <row r="322" spans="1:16" ht="22.5" hidden="1" customHeight="1">
      <c r="A322" s="8">
        <v>319</v>
      </c>
      <c r="B322" s="32" t="s">
        <v>767</v>
      </c>
      <c r="C322" s="33"/>
      <c r="D322" s="8" t="s">
        <v>31</v>
      </c>
      <c r="E322" s="11">
        <v>39226</v>
      </c>
      <c r="F322" s="12" t="s">
        <v>768</v>
      </c>
      <c r="G322" s="92">
        <v>4.4400000000000004</v>
      </c>
      <c r="H322" s="12">
        <v>37.97</v>
      </c>
      <c r="I322" s="14">
        <v>6660.0000000000009</v>
      </c>
      <c r="J322" s="11">
        <v>39668</v>
      </c>
      <c r="K322" s="8" t="s">
        <v>43</v>
      </c>
      <c r="L322" s="8" t="s">
        <v>109</v>
      </c>
      <c r="M322" s="8" t="s">
        <v>44</v>
      </c>
      <c r="N322" s="8" t="s">
        <v>22</v>
      </c>
      <c r="O322" s="8" t="s">
        <v>45</v>
      </c>
      <c r="P322" s="97">
        <f t="shared" si="4"/>
        <v>1.5</v>
      </c>
    </row>
    <row r="323" spans="1:16" ht="22.5" hidden="1" customHeight="1">
      <c r="A323" s="8">
        <v>320</v>
      </c>
      <c r="B323" s="32" t="s">
        <v>29</v>
      </c>
      <c r="C323" s="33" t="s">
        <v>769</v>
      </c>
      <c r="D323" s="8" t="s">
        <v>17</v>
      </c>
      <c r="E323" s="11">
        <v>39247</v>
      </c>
      <c r="F323" s="12" t="s">
        <v>770</v>
      </c>
      <c r="G323" s="92">
        <v>42</v>
      </c>
      <c r="H323" s="12">
        <v>338.68</v>
      </c>
      <c r="I323" s="14">
        <v>37800</v>
      </c>
      <c r="J323" s="11">
        <v>39261</v>
      </c>
      <c r="K323" s="8" t="s">
        <v>771</v>
      </c>
      <c r="L323" s="8" t="s">
        <v>35</v>
      </c>
      <c r="M323" s="8" t="s">
        <v>27</v>
      </c>
      <c r="N323" s="8" t="s">
        <v>22</v>
      </c>
      <c r="O323" s="8" t="s">
        <v>136</v>
      </c>
      <c r="P323" s="97">
        <f t="shared" si="4"/>
        <v>0.89999999999999991</v>
      </c>
    </row>
    <row r="324" spans="1:16" ht="22.5" hidden="1" customHeight="1">
      <c r="A324" s="8">
        <v>321</v>
      </c>
      <c r="B324" s="32" t="s">
        <v>29</v>
      </c>
      <c r="C324" s="33" t="s">
        <v>772</v>
      </c>
      <c r="D324" s="8" t="s">
        <v>17</v>
      </c>
      <c r="E324" s="11">
        <v>39247</v>
      </c>
      <c r="F324" s="12" t="s">
        <v>773</v>
      </c>
      <c r="G324" s="92">
        <v>96.42</v>
      </c>
      <c r="H324" s="12">
        <v>438.12</v>
      </c>
      <c r="I324" s="14">
        <v>86778</v>
      </c>
      <c r="J324" s="11">
        <v>39261</v>
      </c>
      <c r="K324" s="8" t="s">
        <v>771</v>
      </c>
      <c r="L324" s="8" t="s">
        <v>35</v>
      </c>
      <c r="M324" s="8" t="s">
        <v>27</v>
      </c>
      <c r="N324" s="8" t="s">
        <v>22</v>
      </c>
      <c r="O324" s="8" t="s">
        <v>136</v>
      </c>
      <c r="P324" s="97">
        <f t="shared" si="4"/>
        <v>0.9</v>
      </c>
    </row>
    <row r="325" spans="1:16" ht="22.5" hidden="1" customHeight="1">
      <c r="A325" s="8">
        <v>322</v>
      </c>
      <c r="B325" s="32" t="s">
        <v>131</v>
      </c>
      <c r="C325" s="33" t="s">
        <v>774</v>
      </c>
      <c r="D325" s="8" t="s">
        <v>17</v>
      </c>
      <c r="E325" s="11">
        <v>39247</v>
      </c>
      <c r="F325" s="12" t="s">
        <v>775</v>
      </c>
      <c r="G325" s="92">
        <v>40</v>
      </c>
      <c r="H325" s="12">
        <v>315.36</v>
      </c>
      <c r="I325" s="14">
        <v>48000</v>
      </c>
      <c r="J325" s="11">
        <v>39261</v>
      </c>
      <c r="K325" s="8" t="s">
        <v>736</v>
      </c>
      <c r="L325" s="8" t="s">
        <v>35</v>
      </c>
      <c r="M325" s="8" t="s">
        <v>49</v>
      </c>
      <c r="N325" s="8" t="s">
        <v>22</v>
      </c>
      <c r="O325" s="8" t="s">
        <v>45</v>
      </c>
      <c r="P325" s="97">
        <f t="shared" ref="P325:P388" si="5">I325/1000/G325</f>
        <v>1.2</v>
      </c>
    </row>
    <row r="326" spans="1:16" ht="22.5" hidden="1" customHeight="1">
      <c r="A326" s="8">
        <v>323</v>
      </c>
      <c r="B326" s="32" t="s">
        <v>131</v>
      </c>
      <c r="C326" s="33" t="s">
        <v>776</v>
      </c>
      <c r="D326" s="8" t="s">
        <v>17</v>
      </c>
      <c r="E326" s="11">
        <v>39247</v>
      </c>
      <c r="F326" s="12" t="s">
        <v>777</v>
      </c>
      <c r="G326" s="92">
        <v>115.2</v>
      </c>
      <c r="H326" s="12">
        <v>581.9</v>
      </c>
      <c r="I326" s="14">
        <v>138240</v>
      </c>
      <c r="J326" s="11">
        <v>39261</v>
      </c>
      <c r="K326" s="8" t="s">
        <v>736</v>
      </c>
      <c r="L326" s="8" t="s">
        <v>35</v>
      </c>
      <c r="M326" s="8" t="s">
        <v>49</v>
      </c>
      <c r="N326" s="8" t="s">
        <v>22</v>
      </c>
      <c r="O326" s="8" t="s">
        <v>111</v>
      </c>
      <c r="P326" s="97">
        <f t="shared" si="5"/>
        <v>1.2</v>
      </c>
    </row>
    <row r="327" spans="1:16" ht="22.5" hidden="1" customHeight="1">
      <c r="A327" s="8">
        <v>324</v>
      </c>
      <c r="B327" s="32" t="s">
        <v>778</v>
      </c>
      <c r="C327" s="33"/>
      <c r="D327" s="8" t="s">
        <v>31</v>
      </c>
      <c r="E327" s="11">
        <v>39261</v>
      </c>
      <c r="F327" s="12" t="s">
        <v>779</v>
      </c>
      <c r="G327" s="92">
        <v>1.25</v>
      </c>
      <c r="H327" s="12">
        <v>0.85</v>
      </c>
      <c r="I327" s="14">
        <v>1125</v>
      </c>
      <c r="J327" s="11">
        <v>39314</v>
      </c>
      <c r="K327" s="8" t="s">
        <v>68</v>
      </c>
      <c r="L327" s="8" t="s">
        <v>109</v>
      </c>
      <c r="M327" s="8" t="s">
        <v>69</v>
      </c>
      <c r="N327" s="8" t="s">
        <v>22</v>
      </c>
      <c r="O327" s="8" t="s">
        <v>84</v>
      </c>
      <c r="P327" s="97">
        <f t="shared" si="5"/>
        <v>0.9</v>
      </c>
    </row>
    <row r="328" spans="1:16" ht="22.5" hidden="1" customHeight="1">
      <c r="A328" s="8">
        <v>325</v>
      </c>
      <c r="B328" s="32" t="s">
        <v>29</v>
      </c>
      <c r="C328" s="33" t="s">
        <v>780</v>
      </c>
      <c r="D328" s="8" t="s">
        <v>31</v>
      </c>
      <c r="E328" s="11">
        <v>39282</v>
      </c>
      <c r="F328" s="12" t="s">
        <v>781</v>
      </c>
      <c r="G328" s="92">
        <v>14.3</v>
      </c>
      <c r="H328" s="12">
        <v>73.415999999999997</v>
      </c>
      <c r="I328" s="14">
        <v>12870.000000000002</v>
      </c>
      <c r="J328" s="11">
        <v>39293</v>
      </c>
      <c r="K328" s="8" t="s">
        <v>81</v>
      </c>
      <c r="L328" s="8" t="s">
        <v>35</v>
      </c>
      <c r="M328" s="8" t="s">
        <v>36</v>
      </c>
      <c r="N328" s="8" t="s">
        <v>22</v>
      </c>
      <c r="O328" s="8" t="s">
        <v>37</v>
      </c>
      <c r="P328" s="97">
        <f t="shared" si="5"/>
        <v>0.9</v>
      </c>
    </row>
    <row r="329" spans="1:16" ht="22.5" hidden="1" customHeight="1">
      <c r="A329" s="8">
        <v>326</v>
      </c>
      <c r="B329" s="32" t="s">
        <v>708</v>
      </c>
      <c r="C329" s="33" t="s">
        <v>782</v>
      </c>
      <c r="D329" s="8" t="s">
        <v>31</v>
      </c>
      <c r="E329" s="11">
        <v>39268</v>
      </c>
      <c r="F329" s="12" t="s">
        <v>783</v>
      </c>
      <c r="G329" s="92">
        <v>3.75</v>
      </c>
      <c r="H329" s="12">
        <v>3.06</v>
      </c>
      <c r="I329" s="14">
        <v>3375</v>
      </c>
      <c r="J329" s="11">
        <v>39300</v>
      </c>
      <c r="K329" s="8" t="s">
        <v>68</v>
      </c>
      <c r="L329" s="8" t="s">
        <v>109</v>
      </c>
      <c r="M329" s="8" t="s">
        <v>69</v>
      </c>
      <c r="N329" s="8" t="s">
        <v>22</v>
      </c>
      <c r="O329" s="8" t="s">
        <v>60</v>
      </c>
      <c r="P329" s="97">
        <f t="shared" si="5"/>
        <v>0.9</v>
      </c>
    </row>
    <row r="330" spans="1:16" ht="22.5" hidden="1" customHeight="1">
      <c r="A330" s="8">
        <v>327</v>
      </c>
      <c r="B330" s="32" t="s">
        <v>784</v>
      </c>
      <c r="C330" s="33"/>
      <c r="D330" s="8" t="s">
        <v>31</v>
      </c>
      <c r="E330" s="11">
        <v>39268</v>
      </c>
      <c r="F330" s="12" t="s">
        <v>785</v>
      </c>
      <c r="G330" s="92">
        <v>1.6</v>
      </c>
      <c r="H330" s="12">
        <v>1.3</v>
      </c>
      <c r="I330" s="14">
        <v>1440</v>
      </c>
      <c r="J330" s="11">
        <v>39282</v>
      </c>
      <c r="K330" s="8" t="s">
        <v>68</v>
      </c>
      <c r="L330" s="8" t="s">
        <v>109</v>
      </c>
      <c r="M330" s="8" t="s">
        <v>69</v>
      </c>
      <c r="N330" s="8" t="s">
        <v>22</v>
      </c>
      <c r="O330" s="8" t="s">
        <v>283</v>
      </c>
      <c r="P330" s="97">
        <f t="shared" si="5"/>
        <v>0.89999999999999991</v>
      </c>
    </row>
    <row r="331" spans="1:16" ht="22.5" hidden="1" customHeight="1">
      <c r="A331" s="8">
        <v>328</v>
      </c>
      <c r="B331" s="32" t="s">
        <v>786</v>
      </c>
      <c r="C331" s="33"/>
      <c r="D331" s="8" t="s">
        <v>31</v>
      </c>
      <c r="E331" s="11">
        <v>39268</v>
      </c>
      <c r="F331" s="12" t="s">
        <v>787</v>
      </c>
      <c r="G331" s="92">
        <v>3.28</v>
      </c>
      <c r="H331" s="12">
        <v>11.29</v>
      </c>
      <c r="I331" s="14">
        <v>2952</v>
      </c>
      <c r="J331" s="11">
        <v>39286</v>
      </c>
      <c r="K331" s="8" t="s">
        <v>68</v>
      </c>
      <c r="L331" s="8" t="s">
        <v>139</v>
      </c>
      <c r="M331" s="8" t="s">
        <v>69</v>
      </c>
      <c r="N331" s="8" t="s">
        <v>22</v>
      </c>
      <c r="O331" s="8" t="s">
        <v>54</v>
      </c>
      <c r="P331" s="97">
        <f t="shared" si="5"/>
        <v>0.9</v>
      </c>
    </row>
    <row r="332" spans="1:16" ht="22.5" hidden="1" customHeight="1">
      <c r="A332" s="8">
        <v>329</v>
      </c>
      <c r="B332" s="32" t="s">
        <v>46</v>
      </c>
      <c r="C332" s="33"/>
      <c r="D332" s="8" t="s">
        <v>31</v>
      </c>
      <c r="E332" s="11">
        <v>39268</v>
      </c>
      <c r="F332" s="12" t="s">
        <v>788</v>
      </c>
      <c r="G332" s="92">
        <v>15.7</v>
      </c>
      <c r="H332" s="12">
        <v>115.3</v>
      </c>
      <c r="I332" s="14">
        <v>14130</v>
      </c>
      <c r="J332" s="11">
        <v>39511</v>
      </c>
      <c r="K332" s="8" t="s">
        <v>19</v>
      </c>
      <c r="L332" s="8" t="s">
        <v>90</v>
      </c>
      <c r="M332" s="8" t="s">
        <v>69</v>
      </c>
      <c r="N332" s="8" t="s">
        <v>22</v>
      </c>
      <c r="O332" s="8" t="s">
        <v>45</v>
      </c>
      <c r="P332" s="97">
        <f t="shared" si="5"/>
        <v>0.90000000000000013</v>
      </c>
    </row>
    <row r="333" spans="1:16" ht="22.5" hidden="1" customHeight="1">
      <c r="A333" s="8">
        <v>330</v>
      </c>
      <c r="B333" s="32" t="s">
        <v>789</v>
      </c>
      <c r="C333" s="33"/>
      <c r="D333" s="8" t="s">
        <v>31</v>
      </c>
      <c r="E333" s="11">
        <v>39268</v>
      </c>
      <c r="F333" s="12" t="s">
        <v>790</v>
      </c>
      <c r="G333" s="92">
        <v>1.6</v>
      </c>
      <c r="H333" s="12">
        <v>13.81</v>
      </c>
      <c r="I333" s="14">
        <v>2400</v>
      </c>
      <c r="J333" s="11">
        <v>39755</v>
      </c>
      <c r="K333" s="8" t="s">
        <v>43</v>
      </c>
      <c r="L333" s="8" t="s">
        <v>109</v>
      </c>
      <c r="M333" s="8" t="s">
        <v>44</v>
      </c>
      <c r="N333" s="8" t="s">
        <v>22</v>
      </c>
      <c r="O333" s="8" t="s">
        <v>45</v>
      </c>
      <c r="P333" s="97">
        <f t="shared" si="5"/>
        <v>1.4999999999999998</v>
      </c>
    </row>
    <row r="334" spans="1:16" ht="22.5" hidden="1" customHeight="1">
      <c r="A334" s="8">
        <v>331</v>
      </c>
      <c r="B334" s="32" t="s">
        <v>384</v>
      </c>
      <c r="C334" s="33"/>
      <c r="D334" s="8" t="s">
        <v>31</v>
      </c>
      <c r="E334" s="11">
        <v>39268</v>
      </c>
      <c r="F334" s="12" t="s">
        <v>791</v>
      </c>
      <c r="G334" s="92">
        <v>1.05</v>
      </c>
      <c r="H334" s="12">
        <v>0.86099999999999999</v>
      </c>
      <c r="I334" s="14">
        <v>945</v>
      </c>
      <c r="J334" s="11">
        <v>39296</v>
      </c>
      <c r="K334" s="8" t="s">
        <v>68</v>
      </c>
      <c r="L334" s="8" t="s">
        <v>109</v>
      </c>
      <c r="M334" s="8" t="s">
        <v>69</v>
      </c>
      <c r="N334" s="8" t="s">
        <v>22</v>
      </c>
      <c r="O334" s="8" t="s">
        <v>283</v>
      </c>
      <c r="P334" s="97">
        <f t="shared" si="5"/>
        <v>0.89999999999999991</v>
      </c>
    </row>
    <row r="335" spans="1:16" ht="22.5" hidden="1" customHeight="1">
      <c r="A335" s="8">
        <v>332</v>
      </c>
      <c r="B335" s="32" t="s">
        <v>131</v>
      </c>
      <c r="C335" s="33" t="s">
        <v>792</v>
      </c>
      <c r="D335" s="8" t="s">
        <v>17</v>
      </c>
      <c r="E335" s="11">
        <v>39282</v>
      </c>
      <c r="F335" s="12" t="s">
        <v>793</v>
      </c>
      <c r="G335" s="92">
        <v>133.69999999999999</v>
      </c>
      <c r="H335" s="12">
        <v>670.4</v>
      </c>
      <c r="I335" s="14">
        <v>160440</v>
      </c>
      <c r="J335" s="11">
        <v>39303</v>
      </c>
      <c r="K335" s="8" t="s">
        <v>736</v>
      </c>
      <c r="L335" s="8" t="s">
        <v>35</v>
      </c>
      <c r="M335" s="8" t="s">
        <v>49</v>
      </c>
      <c r="N335" s="8" t="s">
        <v>22</v>
      </c>
      <c r="O335" s="8" t="s">
        <v>263</v>
      </c>
      <c r="P335" s="97">
        <f t="shared" si="5"/>
        <v>1.2000000000000002</v>
      </c>
    </row>
    <row r="336" spans="1:16" ht="22.5" hidden="1" customHeight="1">
      <c r="A336" s="8">
        <v>333</v>
      </c>
      <c r="B336" s="32" t="s">
        <v>29</v>
      </c>
      <c r="C336" s="33" t="s">
        <v>794</v>
      </c>
      <c r="D336" s="8" t="s">
        <v>31</v>
      </c>
      <c r="E336" s="11">
        <v>39282</v>
      </c>
      <c r="F336" s="12" t="s">
        <v>795</v>
      </c>
      <c r="G336" s="92">
        <v>14.85</v>
      </c>
      <c r="H336" s="12">
        <v>78.17</v>
      </c>
      <c r="I336" s="14">
        <v>13365</v>
      </c>
      <c r="J336" s="11">
        <v>39309</v>
      </c>
      <c r="K336" s="8" t="s">
        <v>81</v>
      </c>
      <c r="L336" s="8" t="s">
        <v>35</v>
      </c>
      <c r="M336" s="8" t="s">
        <v>36</v>
      </c>
      <c r="N336" s="8" t="s">
        <v>22</v>
      </c>
      <c r="O336" s="8" t="s">
        <v>37</v>
      </c>
      <c r="P336" s="97">
        <f t="shared" si="5"/>
        <v>0.9</v>
      </c>
    </row>
    <row r="337" spans="1:16" ht="22.5" hidden="1" customHeight="1">
      <c r="A337" s="8">
        <v>334</v>
      </c>
      <c r="B337" s="32" t="s">
        <v>796</v>
      </c>
      <c r="C337" s="33"/>
      <c r="D337" s="8" t="s">
        <v>31</v>
      </c>
      <c r="E337" s="11">
        <v>39282</v>
      </c>
      <c r="F337" s="12" t="s">
        <v>797</v>
      </c>
      <c r="G337" s="92">
        <v>1</v>
      </c>
      <c r="H337" s="12">
        <v>0.63400000000000001</v>
      </c>
      <c r="I337" s="14">
        <v>900</v>
      </c>
      <c r="J337" s="11">
        <v>39303</v>
      </c>
      <c r="K337" s="8" t="s">
        <v>68</v>
      </c>
      <c r="L337" s="8" t="s">
        <v>161</v>
      </c>
      <c r="M337" s="8" t="s">
        <v>69</v>
      </c>
      <c r="N337" s="8" t="s">
        <v>22</v>
      </c>
      <c r="O337" s="8" t="s">
        <v>84</v>
      </c>
      <c r="P337" s="97">
        <f t="shared" si="5"/>
        <v>0.9</v>
      </c>
    </row>
    <row r="338" spans="1:16" ht="22.5" hidden="1" customHeight="1">
      <c r="A338" s="8">
        <v>335</v>
      </c>
      <c r="B338" s="32" t="s">
        <v>227</v>
      </c>
      <c r="C338" s="33" t="s">
        <v>798</v>
      </c>
      <c r="D338" s="8" t="s">
        <v>31</v>
      </c>
      <c r="E338" s="11">
        <v>39282</v>
      </c>
      <c r="F338" s="12" t="s">
        <v>799</v>
      </c>
      <c r="G338" s="92">
        <v>4.5</v>
      </c>
      <c r="H338" s="12">
        <v>2.87</v>
      </c>
      <c r="I338" s="14">
        <v>4050</v>
      </c>
      <c r="J338" s="11">
        <v>39303</v>
      </c>
      <c r="K338" s="8" t="s">
        <v>68</v>
      </c>
      <c r="L338" s="8" t="s">
        <v>161</v>
      </c>
      <c r="M338" s="8" t="s">
        <v>69</v>
      </c>
      <c r="N338" s="8" t="s">
        <v>22</v>
      </c>
      <c r="O338" s="8" t="s">
        <v>23</v>
      </c>
      <c r="P338" s="97">
        <f t="shared" si="5"/>
        <v>0.89999999999999991</v>
      </c>
    </row>
    <row r="339" spans="1:16" ht="22.5" hidden="1" customHeight="1">
      <c r="A339" s="8">
        <v>336</v>
      </c>
      <c r="B339" s="32" t="s">
        <v>800</v>
      </c>
      <c r="C339" s="33"/>
      <c r="D339" s="8" t="s">
        <v>31</v>
      </c>
      <c r="E339" s="11">
        <v>39310</v>
      </c>
      <c r="F339" s="12" t="s">
        <v>801</v>
      </c>
      <c r="G339" s="92">
        <v>3.65</v>
      </c>
      <c r="H339" s="12">
        <v>3.7959999999999998</v>
      </c>
      <c r="I339" s="14">
        <v>3285</v>
      </c>
      <c r="J339" s="11">
        <v>39328</v>
      </c>
      <c r="K339" s="8" t="s">
        <v>68</v>
      </c>
      <c r="L339" s="8" t="s">
        <v>109</v>
      </c>
      <c r="M339" s="8" t="s">
        <v>69</v>
      </c>
      <c r="N339" s="8" t="s">
        <v>22</v>
      </c>
      <c r="O339" s="8" t="s">
        <v>40</v>
      </c>
      <c r="P339" s="97">
        <f t="shared" si="5"/>
        <v>0.9</v>
      </c>
    </row>
    <row r="340" spans="1:16" ht="22.5" hidden="1" customHeight="1">
      <c r="A340" s="8">
        <v>337</v>
      </c>
      <c r="B340" s="32" t="s">
        <v>802</v>
      </c>
      <c r="C340" s="33"/>
      <c r="D340" s="8" t="s">
        <v>31</v>
      </c>
      <c r="E340" s="11">
        <v>39310</v>
      </c>
      <c r="F340" s="12" t="s">
        <v>803</v>
      </c>
      <c r="G340" s="92">
        <v>1.6</v>
      </c>
      <c r="H340" s="12">
        <v>0.7</v>
      </c>
      <c r="I340" s="14">
        <v>1440</v>
      </c>
      <c r="J340" s="11">
        <v>39342</v>
      </c>
      <c r="K340" s="8" t="s">
        <v>68</v>
      </c>
      <c r="L340" s="8" t="s">
        <v>109</v>
      </c>
      <c r="M340" s="8" t="s">
        <v>69</v>
      </c>
      <c r="N340" s="8" t="s">
        <v>22</v>
      </c>
      <c r="O340" s="8" t="s">
        <v>308</v>
      </c>
      <c r="P340" s="97">
        <f t="shared" si="5"/>
        <v>0.89999999999999991</v>
      </c>
    </row>
    <row r="341" spans="1:16" ht="22.5" customHeight="1">
      <c r="A341" s="8">
        <v>338</v>
      </c>
      <c r="B341" s="32" t="s">
        <v>804</v>
      </c>
      <c r="C341" s="33"/>
      <c r="D341" s="8" t="s">
        <v>31</v>
      </c>
      <c r="E341" s="11">
        <v>39317</v>
      </c>
      <c r="F341" s="12" t="s">
        <v>805</v>
      </c>
      <c r="G341" s="92">
        <v>2.73</v>
      </c>
      <c r="H341" s="12">
        <v>7.6</v>
      </c>
      <c r="I341" s="14">
        <v>2457</v>
      </c>
      <c r="J341" s="11">
        <v>39343</v>
      </c>
      <c r="K341" s="8" t="s">
        <v>68</v>
      </c>
      <c r="L341" s="8" t="s">
        <v>139</v>
      </c>
      <c r="M341" s="8" t="s">
        <v>69</v>
      </c>
      <c r="N341" s="8" t="s">
        <v>22</v>
      </c>
      <c r="O341" s="8" t="s">
        <v>153</v>
      </c>
      <c r="P341" s="97">
        <f t="shared" si="5"/>
        <v>0.89999999999999991</v>
      </c>
    </row>
    <row r="342" spans="1:16" ht="22.5" hidden="1" customHeight="1">
      <c r="A342" s="8">
        <v>339</v>
      </c>
      <c r="B342" s="32" t="s">
        <v>806</v>
      </c>
      <c r="C342" s="33"/>
      <c r="D342" s="8" t="s">
        <v>31</v>
      </c>
      <c r="E342" s="11">
        <v>39372</v>
      </c>
      <c r="F342" s="12" t="s">
        <v>807</v>
      </c>
      <c r="G342" s="92">
        <v>3.4159999999999999</v>
      </c>
      <c r="H342" s="12">
        <v>2.3039999999999998</v>
      </c>
      <c r="I342" s="14">
        <v>3074.4</v>
      </c>
      <c r="J342" s="11">
        <v>39373</v>
      </c>
      <c r="K342" s="8" t="s">
        <v>68</v>
      </c>
      <c r="L342" s="8" t="s">
        <v>109</v>
      </c>
      <c r="M342" s="8" t="s">
        <v>69</v>
      </c>
      <c r="N342" s="8" t="s">
        <v>22</v>
      </c>
      <c r="O342" s="8" t="s">
        <v>60</v>
      </c>
      <c r="P342" s="97">
        <f t="shared" si="5"/>
        <v>0.90000000000000013</v>
      </c>
    </row>
    <row r="343" spans="1:16" ht="22.5" hidden="1" customHeight="1">
      <c r="A343" s="8">
        <v>340</v>
      </c>
      <c r="B343" s="32" t="s">
        <v>808</v>
      </c>
      <c r="C343" s="33"/>
      <c r="D343" s="8" t="s">
        <v>17</v>
      </c>
      <c r="E343" s="11">
        <v>39338</v>
      </c>
      <c r="F343" s="12" t="s">
        <v>809</v>
      </c>
      <c r="G343" s="92">
        <v>7</v>
      </c>
      <c r="H343" s="12">
        <v>47.52</v>
      </c>
      <c r="I343" s="14">
        <v>8400</v>
      </c>
      <c r="J343" s="11">
        <v>39780</v>
      </c>
      <c r="K343" s="8" t="s">
        <v>448</v>
      </c>
      <c r="L343" s="8" t="s">
        <v>139</v>
      </c>
      <c r="M343" s="8" t="s">
        <v>49</v>
      </c>
      <c r="N343" s="8" t="s">
        <v>22</v>
      </c>
      <c r="O343" s="8" t="s">
        <v>28</v>
      </c>
      <c r="P343" s="97">
        <f t="shared" si="5"/>
        <v>1.2</v>
      </c>
    </row>
    <row r="344" spans="1:16" ht="22.5" hidden="1" customHeight="1">
      <c r="A344" s="8">
        <v>341</v>
      </c>
      <c r="B344" s="32" t="s">
        <v>810</v>
      </c>
      <c r="C344" s="33"/>
      <c r="D344" s="8" t="s">
        <v>31</v>
      </c>
      <c r="E344" s="11">
        <v>39344</v>
      </c>
      <c r="F344" s="12" t="s">
        <v>811</v>
      </c>
      <c r="G344" s="92">
        <v>7</v>
      </c>
      <c r="H344" s="12">
        <v>7.28</v>
      </c>
      <c r="I344" s="14">
        <v>6300</v>
      </c>
      <c r="J344" s="11">
        <v>39387</v>
      </c>
      <c r="K344" s="8" t="s">
        <v>19</v>
      </c>
      <c r="L344" s="8" t="s">
        <v>109</v>
      </c>
      <c r="M344" s="8" t="s">
        <v>69</v>
      </c>
      <c r="N344" s="8" t="s">
        <v>22</v>
      </c>
      <c r="O344" s="8" t="s">
        <v>40</v>
      </c>
      <c r="P344" s="97">
        <f t="shared" si="5"/>
        <v>0.9</v>
      </c>
    </row>
    <row r="345" spans="1:16" ht="22.5" hidden="1" customHeight="1">
      <c r="A345" s="8">
        <v>342</v>
      </c>
      <c r="B345" s="32" t="s">
        <v>812</v>
      </c>
      <c r="C345" s="33"/>
      <c r="D345" s="8" t="s">
        <v>31</v>
      </c>
      <c r="E345" s="11">
        <v>39344</v>
      </c>
      <c r="F345" s="12" t="s">
        <v>813</v>
      </c>
      <c r="G345" s="92">
        <v>0.8</v>
      </c>
      <c r="H345" s="12">
        <v>2.75</v>
      </c>
      <c r="I345" s="14">
        <v>720</v>
      </c>
      <c r="J345" s="11">
        <v>39358</v>
      </c>
      <c r="K345" s="8" t="s">
        <v>68</v>
      </c>
      <c r="L345" s="8" t="s">
        <v>109</v>
      </c>
      <c r="M345" s="8" t="s">
        <v>69</v>
      </c>
      <c r="N345" s="8" t="s">
        <v>22</v>
      </c>
      <c r="O345" s="8" t="s">
        <v>283</v>
      </c>
      <c r="P345" s="97">
        <f t="shared" si="5"/>
        <v>0.89999999999999991</v>
      </c>
    </row>
    <row r="346" spans="1:16" ht="22.5" hidden="1" customHeight="1">
      <c r="A346" s="8">
        <v>343</v>
      </c>
      <c r="B346" s="32" t="s">
        <v>814</v>
      </c>
      <c r="C346" s="33"/>
      <c r="D346" s="8" t="s">
        <v>31</v>
      </c>
      <c r="E346" s="11">
        <v>39344</v>
      </c>
      <c r="F346" s="12" t="s">
        <v>815</v>
      </c>
      <c r="G346" s="92">
        <v>160</v>
      </c>
      <c r="H346" s="12">
        <v>600</v>
      </c>
      <c r="I346" s="14">
        <v>320000</v>
      </c>
      <c r="J346" s="11">
        <v>41698</v>
      </c>
      <c r="K346" s="8" t="s">
        <v>108</v>
      </c>
      <c r="L346" s="8" t="s">
        <v>109</v>
      </c>
      <c r="M346" s="8" t="s">
        <v>110</v>
      </c>
      <c r="N346" s="8" t="s">
        <v>22</v>
      </c>
      <c r="O346" s="8" t="s">
        <v>111</v>
      </c>
      <c r="P346" s="97">
        <f t="shared" si="5"/>
        <v>2</v>
      </c>
    </row>
    <row r="347" spans="1:16" ht="22.5" hidden="1" customHeight="1">
      <c r="A347" s="8">
        <v>344</v>
      </c>
      <c r="B347" s="32" t="s">
        <v>419</v>
      </c>
      <c r="C347" s="33" t="s">
        <v>816</v>
      </c>
      <c r="D347" s="8" t="s">
        <v>31</v>
      </c>
      <c r="E347" s="11">
        <v>39372</v>
      </c>
      <c r="F347" s="12" t="s">
        <v>817</v>
      </c>
      <c r="G347" s="92">
        <v>2.5499999999999998</v>
      </c>
      <c r="H347" s="12">
        <v>2.65</v>
      </c>
      <c r="I347" s="14">
        <v>2295</v>
      </c>
      <c r="J347" s="11">
        <v>39373</v>
      </c>
      <c r="K347" s="8" t="s">
        <v>68</v>
      </c>
      <c r="L347" s="8" t="s">
        <v>26</v>
      </c>
      <c r="M347" s="8" t="s">
        <v>69</v>
      </c>
      <c r="N347" s="8" t="s">
        <v>22</v>
      </c>
      <c r="O347" s="8" t="s">
        <v>283</v>
      </c>
      <c r="P347" s="97">
        <f t="shared" si="5"/>
        <v>0.9</v>
      </c>
    </row>
    <row r="348" spans="1:16" ht="22.5" hidden="1" customHeight="1">
      <c r="A348" s="8">
        <v>345</v>
      </c>
      <c r="B348" s="32" t="s">
        <v>818</v>
      </c>
      <c r="C348" s="33" t="s">
        <v>819</v>
      </c>
      <c r="D348" s="8" t="s">
        <v>31</v>
      </c>
      <c r="E348" s="11">
        <v>39372</v>
      </c>
      <c r="F348" s="12" t="s">
        <v>820</v>
      </c>
      <c r="G348" s="92">
        <v>1.5</v>
      </c>
      <c r="H348" s="12">
        <v>1.56</v>
      </c>
      <c r="I348" s="14">
        <v>1350</v>
      </c>
      <c r="J348" s="11">
        <v>39326</v>
      </c>
      <c r="K348" s="8" t="s">
        <v>68</v>
      </c>
      <c r="L348" s="8" t="s">
        <v>109</v>
      </c>
      <c r="M348" s="8" t="s">
        <v>69</v>
      </c>
      <c r="N348" s="8" t="s">
        <v>22</v>
      </c>
      <c r="O348" s="8" t="s">
        <v>263</v>
      </c>
      <c r="P348" s="97">
        <f t="shared" si="5"/>
        <v>0.9</v>
      </c>
    </row>
    <row r="349" spans="1:16" ht="22.5" hidden="1" customHeight="1">
      <c r="A349" s="8">
        <v>346</v>
      </c>
      <c r="B349" s="32" t="s">
        <v>821</v>
      </c>
      <c r="C349" s="33"/>
      <c r="D349" s="8" t="s">
        <v>31</v>
      </c>
      <c r="E349" s="11">
        <v>39372</v>
      </c>
      <c r="F349" s="12" t="s">
        <v>822</v>
      </c>
      <c r="G349" s="92">
        <v>1</v>
      </c>
      <c r="H349" s="12">
        <v>0.79</v>
      </c>
      <c r="I349" s="14">
        <v>900</v>
      </c>
      <c r="J349" s="11">
        <v>39600</v>
      </c>
      <c r="K349" s="8" t="s">
        <v>68</v>
      </c>
      <c r="L349" s="8" t="s">
        <v>109</v>
      </c>
      <c r="M349" s="8" t="s">
        <v>69</v>
      </c>
      <c r="N349" s="8" t="s">
        <v>22</v>
      </c>
      <c r="O349" s="8" t="s">
        <v>60</v>
      </c>
      <c r="P349" s="97">
        <f t="shared" si="5"/>
        <v>0.9</v>
      </c>
    </row>
    <row r="350" spans="1:16" ht="22.5" hidden="1" customHeight="1">
      <c r="A350" s="8">
        <v>347</v>
      </c>
      <c r="B350" s="32" t="s">
        <v>823</v>
      </c>
      <c r="C350" s="33"/>
      <c r="D350" s="8" t="s">
        <v>31</v>
      </c>
      <c r="E350" s="11">
        <v>39366</v>
      </c>
      <c r="F350" s="12" t="s">
        <v>824</v>
      </c>
      <c r="G350" s="92">
        <v>6.75</v>
      </c>
      <c r="H350" s="12">
        <v>27.09</v>
      </c>
      <c r="I350" s="14">
        <v>6075</v>
      </c>
      <c r="J350" s="11">
        <v>39380</v>
      </c>
      <c r="K350" s="8" t="s">
        <v>81</v>
      </c>
      <c r="L350" s="8" t="s">
        <v>109</v>
      </c>
      <c r="M350" s="8" t="s">
        <v>36</v>
      </c>
      <c r="N350" s="8" t="s">
        <v>22</v>
      </c>
      <c r="O350" s="8" t="s">
        <v>136</v>
      </c>
      <c r="P350" s="97">
        <f t="shared" si="5"/>
        <v>0.9</v>
      </c>
    </row>
    <row r="351" spans="1:16" ht="22.5" customHeight="1">
      <c r="A351" s="8">
        <v>348</v>
      </c>
      <c r="B351" s="32" t="s">
        <v>825</v>
      </c>
      <c r="C351" s="33"/>
      <c r="D351" s="8" t="s">
        <v>31</v>
      </c>
      <c r="E351" s="11">
        <v>39380</v>
      </c>
      <c r="F351" s="12" t="s">
        <v>826</v>
      </c>
      <c r="G351" s="92">
        <v>9.125</v>
      </c>
      <c r="H351" s="12">
        <v>9.49</v>
      </c>
      <c r="I351" s="14">
        <v>8212.5</v>
      </c>
      <c r="J351" s="11">
        <v>39493</v>
      </c>
      <c r="K351" s="8" t="s">
        <v>68</v>
      </c>
      <c r="L351" s="8" t="s">
        <v>139</v>
      </c>
      <c r="M351" s="8" t="s">
        <v>69</v>
      </c>
      <c r="N351" s="8" t="s">
        <v>22</v>
      </c>
      <c r="O351" s="8" t="s">
        <v>153</v>
      </c>
      <c r="P351" s="97">
        <f t="shared" si="5"/>
        <v>0.9</v>
      </c>
    </row>
    <row r="352" spans="1:16" ht="22.5" hidden="1" customHeight="1">
      <c r="A352" s="8">
        <v>349</v>
      </c>
      <c r="B352" s="32" t="s">
        <v>827</v>
      </c>
      <c r="C352" s="33"/>
      <c r="D352" s="8" t="s">
        <v>31</v>
      </c>
      <c r="E352" s="11">
        <v>39408</v>
      </c>
      <c r="F352" s="12" t="s">
        <v>828</v>
      </c>
      <c r="G352" s="92">
        <v>1.825</v>
      </c>
      <c r="H352" s="12">
        <v>1.8979999999999999</v>
      </c>
      <c r="I352" s="14">
        <v>1642.5</v>
      </c>
      <c r="J352" s="11">
        <v>39449</v>
      </c>
      <c r="K352" s="8" t="s">
        <v>68</v>
      </c>
      <c r="L352" s="8" t="s">
        <v>109</v>
      </c>
      <c r="M352" s="8" t="s">
        <v>69</v>
      </c>
      <c r="N352" s="8" t="s">
        <v>22</v>
      </c>
      <c r="O352" s="8" t="s">
        <v>40</v>
      </c>
      <c r="P352" s="97">
        <f t="shared" si="5"/>
        <v>0.9</v>
      </c>
    </row>
    <row r="353" spans="1:16" ht="22.5" hidden="1" customHeight="1">
      <c r="A353" s="8">
        <v>350</v>
      </c>
      <c r="B353" s="32" t="s">
        <v>829</v>
      </c>
      <c r="C353" s="33"/>
      <c r="D353" s="8" t="s">
        <v>51</v>
      </c>
      <c r="E353" s="11">
        <v>39414</v>
      </c>
      <c r="F353" s="12" t="s">
        <v>830</v>
      </c>
      <c r="G353" s="92">
        <v>6.5</v>
      </c>
      <c r="H353" s="12">
        <v>21.8</v>
      </c>
      <c r="I353" s="14">
        <v>0</v>
      </c>
      <c r="J353" s="11">
        <v>39428</v>
      </c>
      <c r="K353" s="8" t="s">
        <v>53</v>
      </c>
      <c r="L353" s="8" t="s">
        <v>53</v>
      </c>
      <c r="M353" s="8" t="s">
        <v>53</v>
      </c>
      <c r="N353" s="8" t="s">
        <v>22</v>
      </c>
      <c r="O353" s="8" t="s">
        <v>28</v>
      </c>
      <c r="P353" s="97">
        <f t="shared" si="5"/>
        <v>0</v>
      </c>
    </row>
    <row r="354" spans="1:16" ht="22.5" hidden="1" customHeight="1">
      <c r="A354" s="8">
        <v>351</v>
      </c>
      <c r="B354" s="32" t="s">
        <v>831</v>
      </c>
      <c r="C354" s="33"/>
      <c r="D354" s="8" t="s">
        <v>31</v>
      </c>
      <c r="E354" s="11">
        <v>39408</v>
      </c>
      <c r="F354" s="12" t="s">
        <v>832</v>
      </c>
      <c r="G354" s="92">
        <v>4</v>
      </c>
      <c r="H354" s="12">
        <v>35.04</v>
      </c>
      <c r="I354" s="14">
        <v>4800</v>
      </c>
      <c r="J354" s="11">
        <v>39873</v>
      </c>
      <c r="K354" s="8" t="s">
        <v>771</v>
      </c>
      <c r="L354" s="8" t="s">
        <v>109</v>
      </c>
      <c r="M354" s="8" t="s">
        <v>49</v>
      </c>
      <c r="N354" s="8" t="s">
        <v>22</v>
      </c>
      <c r="O354" s="8" t="s">
        <v>63</v>
      </c>
      <c r="P354" s="97">
        <f t="shared" si="5"/>
        <v>1.2</v>
      </c>
    </row>
    <row r="355" spans="1:16" ht="22.5" hidden="1" customHeight="1">
      <c r="A355" s="8">
        <v>352</v>
      </c>
      <c r="B355" s="32" t="s">
        <v>419</v>
      </c>
      <c r="C355" s="33" t="s">
        <v>833</v>
      </c>
      <c r="D355" s="8" t="s">
        <v>31</v>
      </c>
      <c r="E355" s="11">
        <v>39414</v>
      </c>
      <c r="F355" s="12" t="s">
        <v>834</v>
      </c>
      <c r="G355" s="92">
        <v>1.2</v>
      </c>
      <c r="H355" s="12">
        <v>1.25</v>
      </c>
      <c r="I355" s="14">
        <v>1080</v>
      </c>
      <c r="J355" s="11">
        <v>39428</v>
      </c>
      <c r="K355" s="8" t="s">
        <v>68</v>
      </c>
      <c r="L355" s="8" t="s">
        <v>26</v>
      </c>
      <c r="M355" s="8" t="s">
        <v>69</v>
      </c>
      <c r="N355" s="8" t="s">
        <v>22</v>
      </c>
      <c r="O355" s="8" t="s">
        <v>283</v>
      </c>
      <c r="P355" s="97">
        <f t="shared" si="5"/>
        <v>0.90000000000000013</v>
      </c>
    </row>
    <row r="356" spans="1:16" ht="22.5" hidden="1" customHeight="1">
      <c r="A356" s="8">
        <v>353</v>
      </c>
      <c r="B356" s="32" t="s">
        <v>29</v>
      </c>
      <c r="C356" s="33" t="s">
        <v>835</v>
      </c>
      <c r="D356" s="8" t="s">
        <v>31</v>
      </c>
      <c r="E356" s="11">
        <v>39414</v>
      </c>
      <c r="F356" s="12" t="s">
        <v>836</v>
      </c>
      <c r="G356" s="92">
        <v>0.81</v>
      </c>
      <c r="H356" s="12">
        <v>2.3650000000000002</v>
      </c>
      <c r="I356" s="14">
        <v>729</v>
      </c>
      <c r="J356" s="11">
        <v>39599</v>
      </c>
      <c r="K356" s="8" t="s">
        <v>68</v>
      </c>
      <c r="L356" s="8" t="s">
        <v>35</v>
      </c>
      <c r="M356" s="8" t="s">
        <v>69</v>
      </c>
      <c r="N356" s="8" t="s">
        <v>22</v>
      </c>
      <c r="O356" s="8" t="s">
        <v>37</v>
      </c>
      <c r="P356" s="97">
        <f t="shared" si="5"/>
        <v>0.89999999999999991</v>
      </c>
    </row>
    <row r="357" spans="1:16" ht="22.5" hidden="1" customHeight="1">
      <c r="A357" s="8">
        <v>354</v>
      </c>
      <c r="B357" s="32" t="s">
        <v>837</v>
      </c>
      <c r="C357" s="33" t="s">
        <v>838</v>
      </c>
      <c r="D357" s="8" t="s">
        <v>31</v>
      </c>
      <c r="E357" s="11">
        <v>39429</v>
      </c>
      <c r="F357" s="12" t="s">
        <v>839</v>
      </c>
      <c r="G357" s="92">
        <v>4</v>
      </c>
      <c r="H357" s="12">
        <v>3.2</v>
      </c>
      <c r="I357" s="14">
        <v>3600</v>
      </c>
      <c r="J357" s="11">
        <v>39539</v>
      </c>
      <c r="K357" s="8" t="s">
        <v>68</v>
      </c>
      <c r="L357" s="8" t="s">
        <v>307</v>
      </c>
      <c r="M357" s="8" t="s">
        <v>69</v>
      </c>
      <c r="N357" s="8" t="s">
        <v>22</v>
      </c>
      <c r="O357" s="8" t="s">
        <v>840</v>
      </c>
      <c r="P357" s="97">
        <f t="shared" si="5"/>
        <v>0.9</v>
      </c>
    </row>
    <row r="358" spans="1:16" ht="22.5" hidden="1" customHeight="1">
      <c r="A358" s="8">
        <v>355</v>
      </c>
      <c r="B358" s="32" t="s">
        <v>29</v>
      </c>
      <c r="C358" s="33" t="s">
        <v>841</v>
      </c>
      <c r="D358" s="8" t="s">
        <v>31</v>
      </c>
      <c r="E358" s="11">
        <v>39471</v>
      </c>
      <c r="F358" s="12" t="s">
        <v>842</v>
      </c>
      <c r="G358" s="92">
        <v>10.5</v>
      </c>
      <c r="H358" s="12">
        <v>55.776000000000003</v>
      </c>
      <c r="I358" s="14">
        <v>9450</v>
      </c>
      <c r="J358" s="11">
        <v>39485</v>
      </c>
      <c r="K358" s="8" t="s">
        <v>81</v>
      </c>
      <c r="L358" s="8" t="s">
        <v>35</v>
      </c>
      <c r="M358" s="8" t="s">
        <v>36</v>
      </c>
      <c r="N358" s="8" t="s">
        <v>22</v>
      </c>
      <c r="O358" s="8" t="s">
        <v>37</v>
      </c>
      <c r="P358" s="97">
        <f t="shared" si="5"/>
        <v>0.89999999999999991</v>
      </c>
    </row>
    <row r="359" spans="1:16" ht="22.5" hidden="1" customHeight="1">
      <c r="A359" s="8">
        <v>356</v>
      </c>
      <c r="B359" s="32" t="s">
        <v>843</v>
      </c>
      <c r="C359" s="33"/>
      <c r="D359" s="8" t="s">
        <v>31</v>
      </c>
      <c r="E359" s="11">
        <v>39471</v>
      </c>
      <c r="F359" s="12" t="s">
        <v>844</v>
      </c>
      <c r="G359" s="92">
        <v>2</v>
      </c>
      <c r="H359" s="12">
        <v>1.3</v>
      </c>
      <c r="I359" s="14">
        <v>1800</v>
      </c>
      <c r="J359" s="11">
        <v>39485</v>
      </c>
      <c r="K359" s="8" t="s">
        <v>68</v>
      </c>
      <c r="L359" s="8" t="s">
        <v>109</v>
      </c>
      <c r="M359" s="8" t="s">
        <v>69</v>
      </c>
      <c r="N359" s="8" t="s">
        <v>22</v>
      </c>
      <c r="O359" s="8" t="s">
        <v>221</v>
      </c>
      <c r="P359" s="97">
        <f t="shared" si="5"/>
        <v>0.9</v>
      </c>
    </row>
    <row r="360" spans="1:16" ht="22.5" hidden="1" customHeight="1">
      <c r="A360" s="8">
        <v>357</v>
      </c>
      <c r="B360" s="32" t="s">
        <v>29</v>
      </c>
      <c r="C360" s="33" t="s">
        <v>845</v>
      </c>
      <c r="D360" s="8" t="s">
        <v>31</v>
      </c>
      <c r="E360" s="11">
        <v>39503</v>
      </c>
      <c r="F360" s="12" t="s">
        <v>846</v>
      </c>
      <c r="G360" s="92">
        <v>1.05</v>
      </c>
      <c r="H360" s="12">
        <v>3.07</v>
      </c>
      <c r="I360" s="14">
        <v>945</v>
      </c>
      <c r="J360" s="11">
        <v>39576</v>
      </c>
      <c r="K360" s="8" t="s">
        <v>68</v>
      </c>
      <c r="L360" s="8" t="s">
        <v>35</v>
      </c>
      <c r="M360" s="8" t="s">
        <v>69</v>
      </c>
      <c r="N360" s="8" t="s">
        <v>22</v>
      </c>
      <c r="O360" s="8" t="s">
        <v>37</v>
      </c>
      <c r="P360" s="97">
        <f t="shared" si="5"/>
        <v>0.89999999999999991</v>
      </c>
    </row>
    <row r="361" spans="1:16" ht="22.5" hidden="1" customHeight="1">
      <c r="A361" s="8">
        <v>358</v>
      </c>
      <c r="B361" s="32" t="s">
        <v>847</v>
      </c>
      <c r="C361" s="33"/>
      <c r="D361" s="8" t="s">
        <v>31</v>
      </c>
      <c r="E361" s="11">
        <v>39503</v>
      </c>
      <c r="F361" s="12" t="s">
        <v>848</v>
      </c>
      <c r="G361" s="92">
        <v>2.5219999999999998</v>
      </c>
      <c r="H361" s="12">
        <v>2.1</v>
      </c>
      <c r="I361" s="14">
        <v>2269.7999999999997</v>
      </c>
      <c r="J361" s="11">
        <v>39517</v>
      </c>
      <c r="K361" s="8" t="s">
        <v>68</v>
      </c>
      <c r="L361" s="8" t="s">
        <v>109</v>
      </c>
      <c r="M361" s="8" t="s">
        <v>69</v>
      </c>
      <c r="N361" s="8" t="s">
        <v>22</v>
      </c>
      <c r="O361" s="8" t="s">
        <v>84</v>
      </c>
      <c r="P361" s="97">
        <f t="shared" si="5"/>
        <v>0.89999999999999991</v>
      </c>
    </row>
    <row r="362" spans="1:16" ht="22.5" hidden="1" customHeight="1">
      <c r="A362" s="8">
        <v>359</v>
      </c>
      <c r="B362" s="32" t="s">
        <v>849</v>
      </c>
      <c r="C362" s="33"/>
      <c r="D362" s="8" t="s">
        <v>31</v>
      </c>
      <c r="E362" s="11">
        <v>39541</v>
      </c>
      <c r="F362" s="12" t="s">
        <v>850</v>
      </c>
      <c r="G362" s="92">
        <v>2.2599999999999998</v>
      </c>
      <c r="H362" s="12">
        <v>2.35</v>
      </c>
      <c r="I362" s="14">
        <v>2033.9999999999998</v>
      </c>
      <c r="J362" s="11">
        <v>39783</v>
      </c>
      <c r="K362" s="8" t="s">
        <v>68</v>
      </c>
      <c r="L362" s="8" t="s">
        <v>410</v>
      </c>
      <c r="M362" s="8" t="s">
        <v>69</v>
      </c>
      <c r="N362" s="8" t="s">
        <v>22</v>
      </c>
      <c r="O362" s="8" t="s">
        <v>563</v>
      </c>
      <c r="P362" s="97">
        <f t="shared" si="5"/>
        <v>0.9</v>
      </c>
    </row>
    <row r="363" spans="1:16" ht="22.5" hidden="1" customHeight="1">
      <c r="A363" s="8">
        <v>360</v>
      </c>
      <c r="B363" s="32" t="s">
        <v>851</v>
      </c>
      <c r="C363" s="33"/>
      <c r="D363" s="8" t="s">
        <v>31</v>
      </c>
      <c r="E363" s="11">
        <v>39541</v>
      </c>
      <c r="F363" s="12" t="s">
        <v>852</v>
      </c>
      <c r="G363" s="92">
        <v>1.35</v>
      </c>
      <c r="H363" s="12">
        <v>0.6</v>
      </c>
      <c r="I363" s="14">
        <v>1215</v>
      </c>
      <c r="J363" s="11">
        <v>39555</v>
      </c>
      <c r="K363" s="8" t="s">
        <v>68</v>
      </c>
      <c r="L363" s="8" t="s">
        <v>410</v>
      </c>
      <c r="M363" s="8" t="s">
        <v>69</v>
      </c>
      <c r="N363" s="8" t="s">
        <v>22</v>
      </c>
      <c r="O363" s="8" t="s">
        <v>212</v>
      </c>
      <c r="P363" s="97">
        <f t="shared" si="5"/>
        <v>0.9</v>
      </c>
    </row>
    <row r="364" spans="1:16" ht="22.5" hidden="1" customHeight="1">
      <c r="A364" s="8">
        <v>361</v>
      </c>
      <c r="B364" s="32" t="s">
        <v>853</v>
      </c>
      <c r="C364" s="33"/>
      <c r="D364" s="8" t="s">
        <v>714</v>
      </c>
      <c r="E364" s="11">
        <v>39541</v>
      </c>
      <c r="F364" s="12" t="s">
        <v>854</v>
      </c>
      <c r="G364" s="92">
        <v>6</v>
      </c>
      <c r="H364" s="12">
        <v>21.8</v>
      </c>
      <c r="I364" s="14">
        <v>9000</v>
      </c>
      <c r="J364" s="11">
        <v>42674</v>
      </c>
      <c r="K364" s="8" t="s">
        <v>43</v>
      </c>
      <c r="L364" s="8" t="s">
        <v>716</v>
      </c>
      <c r="M364" s="8" t="s">
        <v>44</v>
      </c>
      <c r="N364" s="8" t="s">
        <v>200</v>
      </c>
      <c r="O364" s="8" t="s">
        <v>40</v>
      </c>
      <c r="P364" s="97">
        <f t="shared" si="5"/>
        <v>1.5</v>
      </c>
    </row>
    <row r="365" spans="1:16" ht="22.5" hidden="1" customHeight="1">
      <c r="A365" s="8">
        <v>362</v>
      </c>
      <c r="B365" s="32" t="s">
        <v>855</v>
      </c>
      <c r="C365" s="33"/>
      <c r="D365" s="8" t="s">
        <v>714</v>
      </c>
      <c r="E365" s="11">
        <v>39541</v>
      </c>
      <c r="F365" s="12" t="s">
        <v>856</v>
      </c>
      <c r="G365" s="92">
        <v>8</v>
      </c>
      <c r="H365" s="12">
        <v>28.7</v>
      </c>
      <c r="I365" s="14">
        <v>12000</v>
      </c>
      <c r="J365" s="11">
        <v>42674</v>
      </c>
      <c r="K365" s="8" t="s">
        <v>43</v>
      </c>
      <c r="L365" s="8" t="s">
        <v>716</v>
      </c>
      <c r="M365" s="8" t="s">
        <v>44</v>
      </c>
      <c r="N365" s="8" t="s">
        <v>200</v>
      </c>
      <c r="O365" s="8" t="s">
        <v>40</v>
      </c>
      <c r="P365" s="97">
        <f t="shared" si="5"/>
        <v>1.5</v>
      </c>
    </row>
    <row r="366" spans="1:16" ht="22.5" hidden="1" customHeight="1">
      <c r="A366" s="8">
        <v>363</v>
      </c>
      <c r="B366" s="32" t="s">
        <v>366</v>
      </c>
      <c r="C366" s="33"/>
      <c r="D366" s="8" t="s">
        <v>31</v>
      </c>
      <c r="E366" s="11">
        <v>39575</v>
      </c>
      <c r="F366" s="12" t="s">
        <v>857</v>
      </c>
      <c r="G366" s="92">
        <v>1.825</v>
      </c>
      <c r="H366" s="12">
        <v>1.8979999999999999</v>
      </c>
      <c r="I366" s="14">
        <v>1642.5</v>
      </c>
      <c r="J366" s="11">
        <v>39589</v>
      </c>
      <c r="K366" s="8" t="s">
        <v>68</v>
      </c>
      <c r="L366" s="8" t="s">
        <v>26</v>
      </c>
      <c r="M366" s="8" t="s">
        <v>69</v>
      </c>
      <c r="N366" s="8" t="s">
        <v>22</v>
      </c>
      <c r="O366" s="8" t="s">
        <v>87</v>
      </c>
      <c r="P366" s="97">
        <f t="shared" si="5"/>
        <v>0.9</v>
      </c>
    </row>
    <row r="367" spans="1:16" ht="22.5" hidden="1" customHeight="1">
      <c r="A367" s="8">
        <v>364</v>
      </c>
      <c r="B367" s="32" t="s">
        <v>858</v>
      </c>
      <c r="C367" s="33" t="s">
        <v>859</v>
      </c>
      <c r="D367" s="8" t="s">
        <v>31</v>
      </c>
      <c r="E367" s="11">
        <v>39639</v>
      </c>
      <c r="F367" s="12" t="s">
        <v>860</v>
      </c>
      <c r="G367" s="92">
        <v>35.19</v>
      </c>
      <c r="H367" s="12">
        <v>133</v>
      </c>
      <c r="I367" s="14">
        <v>42228</v>
      </c>
      <c r="J367" s="11">
        <v>39653</v>
      </c>
      <c r="K367" s="8" t="s">
        <v>19</v>
      </c>
      <c r="L367" s="8" t="s">
        <v>20</v>
      </c>
      <c r="M367" s="8" t="s">
        <v>49</v>
      </c>
      <c r="N367" s="8" t="s">
        <v>22</v>
      </c>
      <c r="O367" s="8" t="s">
        <v>263</v>
      </c>
      <c r="P367" s="97">
        <f t="shared" si="5"/>
        <v>1.2000000000000002</v>
      </c>
    </row>
    <row r="368" spans="1:16" ht="22.5" hidden="1" customHeight="1">
      <c r="A368" s="8">
        <v>365</v>
      </c>
      <c r="B368" s="32" t="s">
        <v>861</v>
      </c>
      <c r="C368" s="33"/>
      <c r="D368" s="8" t="s">
        <v>31</v>
      </c>
      <c r="E368" s="11">
        <v>39575</v>
      </c>
      <c r="F368" s="12" t="s">
        <v>862</v>
      </c>
      <c r="G368" s="92">
        <v>2.72</v>
      </c>
      <c r="H368" s="12">
        <v>2.83</v>
      </c>
      <c r="I368" s="14">
        <v>2448</v>
      </c>
      <c r="J368" s="11">
        <v>39589</v>
      </c>
      <c r="K368" s="8" t="s">
        <v>68</v>
      </c>
      <c r="L368" s="8" t="s">
        <v>26</v>
      </c>
      <c r="M368" s="8" t="s">
        <v>69</v>
      </c>
      <c r="N368" s="8" t="s">
        <v>22</v>
      </c>
      <c r="O368" s="8" t="s">
        <v>126</v>
      </c>
      <c r="P368" s="97">
        <f t="shared" si="5"/>
        <v>0.89999999999999991</v>
      </c>
    </row>
    <row r="369" spans="1:16" ht="22.5" hidden="1" customHeight="1">
      <c r="A369" s="8">
        <v>366</v>
      </c>
      <c r="B369" s="32" t="s">
        <v>863</v>
      </c>
      <c r="C369" s="33" t="s">
        <v>864</v>
      </c>
      <c r="D369" s="8" t="s">
        <v>31</v>
      </c>
      <c r="E369" s="11">
        <v>39575</v>
      </c>
      <c r="F369" s="12" t="s">
        <v>865</v>
      </c>
      <c r="G369" s="92">
        <v>9.2459999999999987</v>
      </c>
      <c r="H369" s="12">
        <v>4.68</v>
      </c>
      <c r="I369" s="14">
        <v>8321.4</v>
      </c>
      <c r="J369" s="11">
        <v>39589</v>
      </c>
      <c r="K369" s="8" t="s">
        <v>68</v>
      </c>
      <c r="L369" s="8" t="s">
        <v>297</v>
      </c>
      <c r="M369" s="8" t="s">
        <v>69</v>
      </c>
      <c r="N369" s="8" t="s">
        <v>22</v>
      </c>
      <c r="O369" s="8" t="s">
        <v>60</v>
      </c>
      <c r="P369" s="97">
        <f t="shared" si="5"/>
        <v>0.9</v>
      </c>
    </row>
    <row r="370" spans="1:16" ht="22.5" hidden="1" customHeight="1">
      <c r="A370" s="8">
        <v>367</v>
      </c>
      <c r="B370" s="32" t="s">
        <v>866</v>
      </c>
      <c r="C370" s="33"/>
      <c r="D370" s="8" t="s">
        <v>31</v>
      </c>
      <c r="E370" s="11">
        <v>39575</v>
      </c>
      <c r="F370" s="12" t="s">
        <v>867</v>
      </c>
      <c r="G370" s="92">
        <v>1.98</v>
      </c>
      <c r="H370" s="12">
        <v>1.37</v>
      </c>
      <c r="I370" s="14">
        <v>1782</v>
      </c>
      <c r="J370" s="11">
        <v>39661</v>
      </c>
      <c r="K370" s="8" t="s">
        <v>68</v>
      </c>
      <c r="L370" s="8" t="s">
        <v>109</v>
      </c>
      <c r="M370" s="8" t="s">
        <v>69</v>
      </c>
      <c r="N370" s="8" t="s">
        <v>22</v>
      </c>
      <c r="O370" s="8" t="s">
        <v>23</v>
      </c>
      <c r="P370" s="97">
        <f t="shared" si="5"/>
        <v>0.9</v>
      </c>
    </row>
    <row r="371" spans="1:16" ht="22.5" hidden="1" customHeight="1">
      <c r="A371" s="8">
        <v>368</v>
      </c>
      <c r="B371" s="32" t="s">
        <v>868</v>
      </c>
      <c r="C371" s="33"/>
      <c r="D371" s="8" t="s">
        <v>31</v>
      </c>
      <c r="E371" s="11">
        <v>39575</v>
      </c>
      <c r="F371" s="12" t="s">
        <v>869</v>
      </c>
      <c r="G371" s="92">
        <v>2.98</v>
      </c>
      <c r="H371" s="12">
        <v>1.92</v>
      </c>
      <c r="I371" s="14">
        <v>2682</v>
      </c>
      <c r="J371" s="11">
        <v>39589</v>
      </c>
      <c r="K371" s="8" t="s">
        <v>68</v>
      </c>
      <c r="L371" s="8" t="s">
        <v>870</v>
      </c>
      <c r="M371" s="8" t="s">
        <v>69</v>
      </c>
      <c r="N371" s="8" t="s">
        <v>22</v>
      </c>
      <c r="O371" s="8" t="s">
        <v>205</v>
      </c>
      <c r="P371" s="97">
        <f t="shared" si="5"/>
        <v>0.9</v>
      </c>
    </row>
    <row r="372" spans="1:16" ht="22.5" hidden="1" customHeight="1">
      <c r="A372" s="8">
        <v>369</v>
      </c>
      <c r="B372" s="32" t="s">
        <v>596</v>
      </c>
      <c r="C372" s="33" t="s">
        <v>871</v>
      </c>
      <c r="D372" s="8" t="s">
        <v>31</v>
      </c>
      <c r="E372" s="11">
        <v>39632</v>
      </c>
      <c r="F372" s="12" t="s">
        <v>872</v>
      </c>
      <c r="G372" s="92">
        <v>3.3449999999999998</v>
      </c>
      <c r="H372" s="12">
        <v>1.88</v>
      </c>
      <c r="I372" s="14">
        <v>3010.5</v>
      </c>
      <c r="J372" s="11">
        <v>39626</v>
      </c>
      <c r="K372" s="8" t="s">
        <v>68</v>
      </c>
      <c r="L372" s="8" t="s">
        <v>357</v>
      </c>
      <c r="M372" s="8" t="s">
        <v>69</v>
      </c>
      <c r="N372" s="8" t="s">
        <v>22</v>
      </c>
      <c r="O372" s="8" t="s">
        <v>40</v>
      </c>
      <c r="P372" s="97">
        <f t="shared" si="5"/>
        <v>0.9</v>
      </c>
    </row>
    <row r="373" spans="1:16" ht="22.5" hidden="1" customHeight="1">
      <c r="A373" s="8">
        <v>370</v>
      </c>
      <c r="B373" s="32" t="s">
        <v>753</v>
      </c>
      <c r="C373" s="33" t="s">
        <v>873</v>
      </c>
      <c r="D373" s="8" t="s">
        <v>31</v>
      </c>
      <c r="E373" s="11">
        <v>39639</v>
      </c>
      <c r="F373" s="12" t="s">
        <v>874</v>
      </c>
      <c r="G373" s="92">
        <v>8.5169999999999995</v>
      </c>
      <c r="H373" s="12">
        <v>11.71</v>
      </c>
      <c r="I373" s="14">
        <v>7665.2999999999993</v>
      </c>
      <c r="J373" s="11">
        <v>39755</v>
      </c>
      <c r="K373" s="8" t="s">
        <v>81</v>
      </c>
      <c r="L373" s="8" t="s">
        <v>109</v>
      </c>
      <c r="M373" s="8" t="s">
        <v>69</v>
      </c>
      <c r="N373" s="8" t="s">
        <v>22</v>
      </c>
      <c r="O373" s="8" t="s">
        <v>28</v>
      </c>
      <c r="P373" s="97">
        <f t="shared" si="5"/>
        <v>0.9</v>
      </c>
    </row>
    <row r="374" spans="1:16" ht="22.5" hidden="1" customHeight="1">
      <c r="A374" s="8">
        <v>371</v>
      </c>
      <c r="B374" s="32" t="s">
        <v>875</v>
      </c>
      <c r="C374" s="33" t="s">
        <v>876</v>
      </c>
      <c r="D374" s="8" t="s">
        <v>31</v>
      </c>
      <c r="E374" s="11">
        <v>39639</v>
      </c>
      <c r="F374" s="12" t="s">
        <v>877</v>
      </c>
      <c r="G374" s="92">
        <v>0.9</v>
      </c>
      <c r="H374" s="12">
        <v>0.63</v>
      </c>
      <c r="I374" s="14">
        <v>810</v>
      </c>
      <c r="J374" s="11">
        <v>39686</v>
      </c>
      <c r="K374" s="8" t="s">
        <v>68</v>
      </c>
      <c r="L374" s="8" t="s">
        <v>410</v>
      </c>
      <c r="M374" s="8" t="s">
        <v>69</v>
      </c>
      <c r="N374" s="8" t="s">
        <v>22</v>
      </c>
      <c r="O374" s="8" t="s">
        <v>289</v>
      </c>
      <c r="P374" s="97">
        <f t="shared" si="5"/>
        <v>0.9</v>
      </c>
    </row>
    <row r="375" spans="1:16" ht="22.5" hidden="1" customHeight="1">
      <c r="A375" s="8">
        <v>372</v>
      </c>
      <c r="B375" s="32" t="s">
        <v>878</v>
      </c>
      <c r="C375" s="33"/>
      <c r="D375" s="8" t="s">
        <v>31</v>
      </c>
      <c r="E375" s="11">
        <v>39639</v>
      </c>
      <c r="F375" s="12" t="s">
        <v>879</v>
      </c>
      <c r="G375" s="92">
        <v>4</v>
      </c>
      <c r="H375" s="12">
        <v>2.9</v>
      </c>
      <c r="I375" s="14">
        <v>3600</v>
      </c>
      <c r="J375" s="11">
        <v>39661</v>
      </c>
      <c r="K375" s="8" t="s">
        <v>68</v>
      </c>
      <c r="L375" s="8" t="s">
        <v>26</v>
      </c>
      <c r="M375" s="8" t="s">
        <v>69</v>
      </c>
      <c r="N375" s="8" t="s">
        <v>22</v>
      </c>
      <c r="O375" s="8" t="s">
        <v>28</v>
      </c>
      <c r="P375" s="97">
        <f t="shared" si="5"/>
        <v>0.9</v>
      </c>
    </row>
    <row r="376" spans="1:16" ht="22.5" hidden="1" customHeight="1">
      <c r="A376" s="8">
        <v>373</v>
      </c>
      <c r="B376" s="32" t="s">
        <v>880</v>
      </c>
      <c r="C376" s="33"/>
      <c r="D376" s="8" t="s">
        <v>31</v>
      </c>
      <c r="E376" s="11">
        <v>39646</v>
      </c>
      <c r="F376" s="12" t="s">
        <v>881</v>
      </c>
      <c r="G376" s="92">
        <v>1.734</v>
      </c>
      <c r="H376" s="12">
        <v>1.8029999999999999</v>
      </c>
      <c r="I376" s="14">
        <v>1560.6</v>
      </c>
      <c r="J376" s="11">
        <v>39660</v>
      </c>
      <c r="K376" s="8" t="s">
        <v>19</v>
      </c>
      <c r="L376" s="8" t="s">
        <v>109</v>
      </c>
      <c r="M376" s="8" t="s">
        <v>69</v>
      </c>
      <c r="N376" s="8" t="s">
        <v>22</v>
      </c>
      <c r="O376" s="8" t="s">
        <v>60</v>
      </c>
      <c r="P376" s="97">
        <f t="shared" si="5"/>
        <v>0.9</v>
      </c>
    </row>
    <row r="377" spans="1:16" ht="22.5" hidden="1" customHeight="1">
      <c r="A377" s="8">
        <v>374</v>
      </c>
      <c r="B377" s="32" t="s">
        <v>882</v>
      </c>
      <c r="C377" s="33"/>
      <c r="D377" s="8" t="s">
        <v>31</v>
      </c>
      <c r="E377" s="11">
        <v>39646</v>
      </c>
      <c r="F377" s="12" t="s">
        <v>883</v>
      </c>
      <c r="G377" s="92">
        <v>19.73</v>
      </c>
      <c r="H377" s="12">
        <v>78</v>
      </c>
      <c r="I377" s="14">
        <v>26577</v>
      </c>
      <c r="J377" s="11">
        <v>39660</v>
      </c>
      <c r="K377" s="8" t="s">
        <v>884</v>
      </c>
      <c r="L377" s="8" t="s">
        <v>139</v>
      </c>
      <c r="M377" s="8" t="s">
        <v>885</v>
      </c>
      <c r="N377" s="8" t="s">
        <v>22</v>
      </c>
      <c r="O377" s="8" t="s">
        <v>343</v>
      </c>
      <c r="P377" s="97">
        <f t="shared" si="5"/>
        <v>1.3470349721236696</v>
      </c>
    </row>
    <row r="378" spans="1:16" ht="22.5" hidden="1" customHeight="1">
      <c r="A378" s="8">
        <v>375</v>
      </c>
      <c r="B378" s="32" t="s">
        <v>886</v>
      </c>
      <c r="C378" s="33"/>
      <c r="D378" s="8" t="s">
        <v>31</v>
      </c>
      <c r="E378" s="11">
        <v>39653</v>
      </c>
      <c r="F378" s="12" t="s">
        <v>887</v>
      </c>
      <c r="G378" s="92">
        <v>2</v>
      </c>
      <c r="H378" s="12">
        <v>1.26</v>
      </c>
      <c r="I378" s="14">
        <v>1800</v>
      </c>
      <c r="J378" s="11">
        <v>39675</v>
      </c>
      <c r="K378" s="8" t="s">
        <v>68</v>
      </c>
      <c r="L378" s="8" t="s">
        <v>26</v>
      </c>
      <c r="M378" s="8" t="s">
        <v>69</v>
      </c>
      <c r="N378" s="8" t="s">
        <v>22</v>
      </c>
      <c r="O378" s="8" t="s">
        <v>103</v>
      </c>
      <c r="P378" s="97">
        <f t="shared" si="5"/>
        <v>0.9</v>
      </c>
    </row>
    <row r="379" spans="1:16" ht="22.5" hidden="1" customHeight="1">
      <c r="A379" s="8">
        <v>376</v>
      </c>
      <c r="B379" s="32" t="s">
        <v>888</v>
      </c>
      <c r="C379" s="33"/>
      <c r="D379" s="8" t="s">
        <v>31</v>
      </c>
      <c r="E379" s="11">
        <v>39653</v>
      </c>
      <c r="F379" s="12" t="s">
        <v>889</v>
      </c>
      <c r="G379" s="92">
        <v>2</v>
      </c>
      <c r="H379" s="12">
        <v>1.26</v>
      </c>
      <c r="I379" s="14">
        <v>1800</v>
      </c>
      <c r="J379" s="11">
        <v>39675</v>
      </c>
      <c r="K379" s="8" t="s">
        <v>68</v>
      </c>
      <c r="L379" s="8" t="s">
        <v>26</v>
      </c>
      <c r="M379" s="8" t="s">
        <v>69</v>
      </c>
      <c r="N379" s="8" t="s">
        <v>22</v>
      </c>
      <c r="O379" s="8" t="s">
        <v>289</v>
      </c>
      <c r="P379" s="97">
        <f t="shared" si="5"/>
        <v>0.9</v>
      </c>
    </row>
    <row r="380" spans="1:16" ht="22.5" hidden="1" customHeight="1">
      <c r="A380" s="8">
        <v>377</v>
      </c>
      <c r="B380" s="32" t="s">
        <v>890</v>
      </c>
      <c r="C380" s="33" t="s">
        <v>891</v>
      </c>
      <c r="D380" s="8" t="s">
        <v>31</v>
      </c>
      <c r="E380" s="11">
        <v>39653</v>
      </c>
      <c r="F380" s="12" t="s">
        <v>892</v>
      </c>
      <c r="G380" s="92">
        <v>2</v>
      </c>
      <c r="H380" s="12">
        <v>1.26</v>
      </c>
      <c r="I380" s="14">
        <v>1800</v>
      </c>
      <c r="J380" s="11">
        <v>39675</v>
      </c>
      <c r="K380" s="8" t="s">
        <v>68</v>
      </c>
      <c r="L380" s="8" t="s">
        <v>297</v>
      </c>
      <c r="M380" s="8" t="s">
        <v>69</v>
      </c>
      <c r="N380" s="8" t="s">
        <v>22</v>
      </c>
      <c r="O380" s="8" t="s">
        <v>103</v>
      </c>
      <c r="P380" s="97">
        <f t="shared" si="5"/>
        <v>0.9</v>
      </c>
    </row>
    <row r="381" spans="1:16" ht="22.5" hidden="1" customHeight="1">
      <c r="A381" s="8">
        <v>378</v>
      </c>
      <c r="B381" s="32" t="s">
        <v>893</v>
      </c>
      <c r="C381" s="33" t="s">
        <v>894</v>
      </c>
      <c r="D381" s="8" t="s">
        <v>31</v>
      </c>
      <c r="E381" s="11">
        <v>39674</v>
      </c>
      <c r="F381" s="12" t="s">
        <v>895</v>
      </c>
      <c r="G381" s="92">
        <v>3.05</v>
      </c>
      <c r="H381" s="12">
        <v>10.686999999999999</v>
      </c>
      <c r="I381" s="14">
        <v>2745</v>
      </c>
      <c r="J381" s="11">
        <v>39688</v>
      </c>
      <c r="K381" s="8" t="s">
        <v>68</v>
      </c>
      <c r="L381" s="8" t="s">
        <v>896</v>
      </c>
      <c r="M381" s="8" t="s">
        <v>69</v>
      </c>
      <c r="N381" s="8" t="s">
        <v>22</v>
      </c>
      <c r="O381" s="8" t="s">
        <v>183</v>
      </c>
      <c r="P381" s="97">
        <f t="shared" si="5"/>
        <v>0.90000000000000013</v>
      </c>
    </row>
    <row r="382" spans="1:16" ht="22.5" hidden="1" customHeight="1">
      <c r="A382" s="8">
        <v>379</v>
      </c>
      <c r="B382" s="32" t="s">
        <v>897</v>
      </c>
      <c r="C382" s="33"/>
      <c r="D382" s="8" t="s">
        <v>51</v>
      </c>
      <c r="E382" s="11">
        <v>39681</v>
      </c>
      <c r="F382" s="12" t="s">
        <v>898</v>
      </c>
      <c r="G382" s="92">
        <v>2.4</v>
      </c>
      <c r="H382" s="12">
        <v>7.97</v>
      </c>
      <c r="I382" s="14">
        <v>0</v>
      </c>
      <c r="J382" s="11">
        <v>39709</v>
      </c>
      <c r="K382" s="8" t="s">
        <v>53</v>
      </c>
      <c r="L382" s="8" t="s">
        <v>53</v>
      </c>
      <c r="M382" s="8" t="s">
        <v>53</v>
      </c>
      <c r="N382" s="8" t="s">
        <v>22</v>
      </c>
      <c r="O382" s="8" t="s">
        <v>28</v>
      </c>
      <c r="P382" s="97">
        <f t="shared" si="5"/>
        <v>0</v>
      </c>
    </row>
    <row r="383" spans="1:16" ht="22.5" hidden="1" customHeight="1">
      <c r="A383" s="8">
        <v>380</v>
      </c>
      <c r="B383" s="32" t="s">
        <v>899</v>
      </c>
      <c r="C383" s="33" t="s">
        <v>900</v>
      </c>
      <c r="D383" s="8" t="s">
        <v>31</v>
      </c>
      <c r="E383" s="11">
        <v>39695</v>
      </c>
      <c r="F383" s="12" t="s">
        <v>901</v>
      </c>
      <c r="G383" s="92">
        <v>7.9249999999999998</v>
      </c>
      <c r="H383" s="12">
        <v>65.95</v>
      </c>
      <c r="I383" s="14">
        <v>7170</v>
      </c>
      <c r="J383" s="11">
        <v>39709</v>
      </c>
      <c r="K383" s="8" t="s">
        <v>81</v>
      </c>
      <c r="L383" s="8" t="s">
        <v>26</v>
      </c>
      <c r="M383" s="8" t="s">
        <v>902</v>
      </c>
      <c r="N383" s="8" t="s">
        <v>22</v>
      </c>
      <c r="O383" s="8" t="s">
        <v>221</v>
      </c>
      <c r="P383" s="97">
        <f t="shared" si="5"/>
        <v>0.90473186119873816</v>
      </c>
    </row>
    <row r="384" spans="1:16" ht="22.5" hidden="1" customHeight="1">
      <c r="A384" s="8">
        <v>381</v>
      </c>
      <c r="B384" s="32" t="s">
        <v>903</v>
      </c>
      <c r="C384" s="33"/>
      <c r="D384" s="8" t="s">
        <v>31</v>
      </c>
      <c r="E384" s="11">
        <v>39695</v>
      </c>
      <c r="F384" s="12" t="s">
        <v>904</v>
      </c>
      <c r="G384" s="92">
        <v>6.3</v>
      </c>
      <c r="H384" s="12">
        <v>46.41</v>
      </c>
      <c r="I384" s="14">
        <v>5670</v>
      </c>
      <c r="J384" s="11">
        <v>40028</v>
      </c>
      <c r="K384" s="8" t="s">
        <v>19</v>
      </c>
      <c r="L384" s="8" t="s">
        <v>307</v>
      </c>
      <c r="M384" s="8" t="s">
        <v>27</v>
      </c>
      <c r="N384" s="8" t="s">
        <v>22</v>
      </c>
      <c r="O384" s="8" t="s">
        <v>308</v>
      </c>
      <c r="P384" s="97">
        <f t="shared" si="5"/>
        <v>0.9</v>
      </c>
    </row>
    <row r="385" spans="1:16" ht="22.5" hidden="1" customHeight="1">
      <c r="A385" s="8">
        <v>382</v>
      </c>
      <c r="B385" s="32" t="s">
        <v>559</v>
      </c>
      <c r="C385" s="33" t="s">
        <v>190</v>
      </c>
      <c r="D385" s="8" t="s">
        <v>31</v>
      </c>
      <c r="E385" s="11">
        <v>39702</v>
      </c>
      <c r="F385" s="12" t="s">
        <v>905</v>
      </c>
      <c r="G385" s="92">
        <v>2.98</v>
      </c>
      <c r="H385" s="12">
        <v>2.63</v>
      </c>
      <c r="I385" s="14">
        <v>2682</v>
      </c>
      <c r="J385" s="11">
        <v>39722</v>
      </c>
      <c r="K385" s="8" t="s">
        <v>68</v>
      </c>
      <c r="L385" s="8" t="s">
        <v>26</v>
      </c>
      <c r="M385" s="8" t="s">
        <v>69</v>
      </c>
      <c r="N385" s="8" t="s">
        <v>22</v>
      </c>
      <c r="O385" s="8" t="s">
        <v>45</v>
      </c>
      <c r="P385" s="97">
        <f t="shared" si="5"/>
        <v>0.9</v>
      </c>
    </row>
    <row r="386" spans="1:16" ht="22.5" hidden="1" customHeight="1">
      <c r="A386" s="8">
        <v>383</v>
      </c>
      <c r="B386" s="32" t="s">
        <v>906</v>
      </c>
      <c r="C386" s="33"/>
      <c r="D386" s="8" t="s">
        <v>31</v>
      </c>
      <c r="E386" s="11">
        <v>39737</v>
      </c>
      <c r="F386" s="12" t="s">
        <v>907</v>
      </c>
      <c r="G386" s="92">
        <v>7</v>
      </c>
      <c r="H386" s="12">
        <v>4.8099999999999996</v>
      </c>
      <c r="I386" s="14">
        <v>6300</v>
      </c>
      <c r="J386" s="11">
        <v>39762</v>
      </c>
      <c r="K386" s="8" t="s">
        <v>68</v>
      </c>
      <c r="L386" s="8" t="s">
        <v>297</v>
      </c>
      <c r="M386" s="8" t="s">
        <v>69</v>
      </c>
      <c r="N386" s="8" t="s">
        <v>22</v>
      </c>
      <c r="O386" s="8" t="s">
        <v>23</v>
      </c>
      <c r="P386" s="97">
        <f t="shared" si="5"/>
        <v>0.9</v>
      </c>
    </row>
    <row r="387" spans="1:16" ht="22.5" hidden="1" customHeight="1">
      <c r="A387" s="8">
        <v>384</v>
      </c>
      <c r="B387" s="32" t="s">
        <v>908</v>
      </c>
      <c r="C387" s="33"/>
      <c r="D387" s="8" t="s">
        <v>31</v>
      </c>
      <c r="E387" s="11">
        <v>39737</v>
      </c>
      <c r="F387" s="12" t="s">
        <v>909</v>
      </c>
      <c r="G387" s="92">
        <v>0.81</v>
      </c>
      <c r="H387" s="12">
        <v>0.5</v>
      </c>
      <c r="I387" s="14">
        <v>729</v>
      </c>
      <c r="J387" s="11">
        <v>39751</v>
      </c>
      <c r="K387" s="8" t="s">
        <v>68</v>
      </c>
      <c r="L387" s="8" t="s">
        <v>109</v>
      </c>
      <c r="M387" s="8" t="s">
        <v>69</v>
      </c>
      <c r="N387" s="8" t="s">
        <v>22</v>
      </c>
      <c r="O387" s="8" t="s">
        <v>221</v>
      </c>
      <c r="P387" s="97">
        <f t="shared" si="5"/>
        <v>0.89999999999999991</v>
      </c>
    </row>
    <row r="388" spans="1:16" ht="22.5" hidden="1" customHeight="1">
      <c r="A388" s="8">
        <v>385</v>
      </c>
      <c r="B388" s="32" t="s">
        <v>910</v>
      </c>
      <c r="C388" s="33"/>
      <c r="D388" s="8" t="s">
        <v>31</v>
      </c>
      <c r="E388" s="11">
        <v>39744</v>
      </c>
      <c r="F388" s="12" t="s">
        <v>911</v>
      </c>
      <c r="G388" s="92">
        <v>22</v>
      </c>
      <c r="H388" s="12">
        <v>45</v>
      </c>
      <c r="I388" s="14">
        <v>44000</v>
      </c>
      <c r="J388" s="11">
        <v>41426</v>
      </c>
      <c r="K388" s="8" t="s">
        <v>108</v>
      </c>
      <c r="L388" s="8" t="s">
        <v>109</v>
      </c>
      <c r="M388" s="8" t="s">
        <v>110</v>
      </c>
      <c r="N388" s="8" t="s">
        <v>22</v>
      </c>
      <c r="O388" s="8" t="s">
        <v>23</v>
      </c>
      <c r="P388" s="97">
        <f t="shared" si="5"/>
        <v>2</v>
      </c>
    </row>
    <row r="389" spans="1:16" ht="22.5" hidden="1" customHeight="1">
      <c r="A389" s="8">
        <v>386</v>
      </c>
      <c r="B389" s="32" t="s">
        <v>912</v>
      </c>
      <c r="C389" s="33"/>
      <c r="D389" s="8" t="s">
        <v>31</v>
      </c>
      <c r="E389" s="11">
        <v>39744</v>
      </c>
      <c r="F389" s="12" t="s">
        <v>913</v>
      </c>
      <c r="G389" s="92">
        <v>3.75</v>
      </c>
      <c r="H389" s="12">
        <v>2.496</v>
      </c>
      <c r="I389" s="14">
        <v>3375</v>
      </c>
      <c r="J389" s="11">
        <v>39771</v>
      </c>
      <c r="K389" s="8" t="s">
        <v>68</v>
      </c>
      <c r="L389" s="8" t="s">
        <v>402</v>
      </c>
      <c r="M389" s="8" t="s">
        <v>69</v>
      </c>
      <c r="N389" s="8" t="s">
        <v>22</v>
      </c>
      <c r="O389" s="8" t="s">
        <v>84</v>
      </c>
      <c r="P389" s="97">
        <f t="shared" ref="P389:P452" si="6">I389/1000/G389</f>
        <v>0.9</v>
      </c>
    </row>
    <row r="390" spans="1:16" ht="22.5" hidden="1" customHeight="1">
      <c r="A390" s="8">
        <v>387</v>
      </c>
      <c r="B390" s="32" t="s">
        <v>914</v>
      </c>
      <c r="C390" s="33"/>
      <c r="D390" s="8" t="s">
        <v>31</v>
      </c>
      <c r="E390" s="11">
        <v>39744</v>
      </c>
      <c r="F390" s="12" t="s">
        <v>915</v>
      </c>
      <c r="G390" s="92">
        <v>6.0960000000000001</v>
      </c>
      <c r="H390" s="12">
        <v>42.72</v>
      </c>
      <c r="I390" s="14">
        <v>5486.4</v>
      </c>
      <c r="J390" s="11">
        <v>39780</v>
      </c>
      <c r="K390" s="8" t="s">
        <v>68</v>
      </c>
      <c r="L390" s="8" t="s">
        <v>307</v>
      </c>
      <c r="M390" s="8" t="s">
        <v>69</v>
      </c>
      <c r="N390" s="8" t="s">
        <v>22</v>
      </c>
      <c r="O390" s="8" t="s">
        <v>308</v>
      </c>
      <c r="P390" s="97">
        <f t="shared" si="6"/>
        <v>0.89999999999999991</v>
      </c>
    </row>
    <row r="391" spans="1:16" ht="22.5" hidden="1" customHeight="1">
      <c r="A391" s="8">
        <v>388</v>
      </c>
      <c r="B391" s="32" t="s">
        <v>916</v>
      </c>
      <c r="C391" s="33"/>
      <c r="D391" s="8" t="s">
        <v>31</v>
      </c>
      <c r="E391" s="11">
        <v>39744</v>
      </c>
      <c r="F391" s="12" t="s">
        <v>917</v>
      </c>
      <c r="G391" s="92">
        <v>234</v>
      </c>
      <c r="H391" s="12">
        <v>700.68</v>
      </c>
      <c r="I391" s="14">
        <v>468000</v>
      </c>
      <c r="J391" s="11">
        <v>41913</v>
      </c>
      <c r="K391" s="8" t="s">
        <v>108</v>
      </c>
      <c r="L391" s="8" t="s">
        <v>109</v>
      </c>
      <c r="M391" s="8" t="s">
        <v>110</v>
      </c>
      <c r="N391" s="8" t="s">
        <v>22</v>
      </c>
      <c r="O391" s="8" t="s">
        <v>111</v>
      </c>
      <c r="P391" s="97">
        <f t="shared" si="6"/>
        <v>2</v>
      </c>
    </row>
    <row r="392" spans="1:16" ht="22.5" hidden="1" customHeight="1">
      <c r="A392" s="8">
        <v>389</v>
      </c>
      <c r="B392" s="32" t="s">
        <v>918</v>
      </c>
      <c r="C392" s="33" t="s">
        <v>919</v>
      </c>
      <c r="D392" s="8" t="s">
        <v>31</v>
      </c>
      <c r="E392" s="11">
        <v>39744</v>
      </c>
      <c r="F392" s="12" t="s">
        <v>920</v>
      </c>
      <c r="G392" s="92">
        <v>8.32</v>
      </c>
      <c r="H392" s="12">
        <v>62.16</v>
      </c>
      <c r="I392" s="14">
        <v>7488</v>
      </c>
      <c r="J392" s="11">
        <v>40296</v>
      </c>
      <c r="K392" s="8" t="s">
        <v>19</v>
      </c>
      <c r="L392" s="8" t="s">
        <v>20</v>
      </c>
      <c r="M392" s="8" t="s">
        <v>27</v>
      </c>
      <c r="N392" s="8" t="s">
        <v>22</v>
      </c>
      <c r="O392" s="8" t="s">
        <v>126</v>
      </c>
      <c r="P392" s="97">
        <f t="shared" si="6"/>
        <v>0.9</v>
      </c>
    </row>
    <row r="393" spans="1:16" ht="22.5" hidden="1" customHeight="1">
      <c r="A393" s="8">
        <v>390</v>
      </c>
      <c r="B393" s="32" t="s">
        <v>921</v>
      </c>
      <c r="C393" s="33"/>
      <c r="D393" s="8" t="s">
        <v>31</v>
      </c>
      <c r="E393" s="11">
        <v>39849</v>
      </c>
      <c r="F393" s="12" t="s">
        <v>922</v>
      </c>
      <c r="G393" s="92">
        <v>0.41199999999999998</v>
      </c>
      <c r="H393" s="12">
        <v>2.88</v>
      </c>
      <c r="I393" s="14">
        <v>618</v>
      </c>
      <c r="J393" s="11">
        <v>40369</v>
      </c>
      <c r="K393" s="8" t="s">
        <v>43</v>
      </c>
      <c r="L393" s="8" t="s">
        <v>109</v>
      </c>
      <c r="M393" s="8" t="s">
        <v>44</v>
      </c>
      <c r="N393" s="8" t="s">
        <v>22</v>
      </c>
      <c r="O393" s="8" t="s">
        <v>280</v>
      </c>
      <c r="P393" s="97">
        <f t="shared" si="6"/>
        <v>1.5</v>
      </c>
    </row>
    <row r="394" spans="1:16" ht="22.5" hidden="1" customHeight="1">
      <c r="A394" s="8">
        <v>391</v>
      </c>
      <c r="B394" s="32" t="s">
        <v>923</v>
      </c>
      <c r="C394" s="33"/>
      <c r="D394" s="8" t="s">
        <v>51</v>
      </c>
      <c r="E394" s="11">
        <v>39926</v>
      </c>
      <c r="F394" s="12" t="s">
        <v>924</v>
      </c>
      <c r="G394" s="92">
        <v>8</v>
      </c>
      <c r="H394" s="12">
        <v>70.08</v>
      </c>
      <c r="I394" s="14">
        <v>0</v>
      </c>
      <c r="J394" s="11">
        <v>39948</v>
      </c>
      <c r="K394" s="8" t="s">
        <v>53</v>
      </c>
      <c r="L394" s="8" t="s">
        <v>53</v>
      </c>
      <c r="M394" s="8" t="s">
        <v>53</v>
      </c>
      <c r="N394" s="8" t="s">
        <v>22</v>
      </c>
      <c r="O394" s="8" t="s">
        <v>283</v>
      </c>
      <c r="P394" s="97">
        <f t="shared" si="6"/>
        <v>0</v>
      </c>
    </row>
    <row r="395" spans="1:16" ht="22.5" hidden="1" customHeight="1">
      <c r="A395" s="8">
        <v>392</v>
      </c>
      <c r="B395" s="32" t="s">
        <v>112</v>
      </c>
      <c r="C395" s="33" t="s">
        <v>925</v>
      </c>
      <c r="D395" s="8" t="s">
        <v>17</v>
      </c>
      <c r="E395" s="11">
        <v>39926</v>
      </c>
      <c r="F395" s="12" t="s">
        <v>926</v>
      </c>
      <c r="G395" s="92">
        <v>367.4</v>
      </c>
      <c r="H395" s="12">
        <v>2628</v>
      </c>
      <c r="I395" s="14">
        <v>330660</v>
      </c>
      <c r="J395" s="11">
        <v>39948</v>
      </c>
      <c r="K395" s="8" t="s">
        <v>19</v>
      </c>
      <c r="L395" s="8" t="s">
        <v>35</v>
      </c>
      <c r="M395" s="8" t="s">
        <v>27</v>
      </c>
      <c r="N395" s="8" t="s">
        <v>22</v>
      </c>
      <c r="O395" s="8" t="s">
        <v>136</v>
      </c>
      <c r="P395" s="97">
        <f t="shared" si="6"/>
        <v>0.90000000000000013</v>
      </c>
    </row>
    <row r="396" spans="1:16" ht="22.5" customHeight="1">
      <c r="A396" s="8">
        <v>393</v>
      </c>
      <c r="B396" s="32" t="s">
        <v>927</v>
      </c>
      <c r="C396" s="33"/>
      <c r="D396" s="8" t="s">
        <v>31</v>
      </c>
      <c r="E396" s="11">
        <v>39940</v>
      </c>
      <c r="F396" s="12" t="s">
        <v>928</v>
      </c>
      <c r="G396" s="92">
        <v>21.9</v>
      </c>
      <c r="H396" s="12">
        <v>22.776</v>
      </c>
      <c r="I396" s="14">
        <v>19710</v>
      </c>
      <c r="J396" s="11">
        <v>39965</v>
      </c>
      <c r="K396" s="8" t="s">
        <v>68</v>
      </c>
      <c r="L396" s="8" t="s">
        <v>139</v>
      </c>
      <c r="M396" s="8" t="s">
        <v>69</v>
      </c>
      <c r="N396" s="8" t="s">
        <v>22</v>
      </c>
      <c r="O396" s="8" t="s">
        <v>153</v>
      </c>
      <c r="P396" s="97">
        <f t="shared" si="6"/>
        <v>0.90000000000000013</v>
      </c>
    </row>
    <row r="397" spans="1:16" ht="22.5" hidden="1" customHeight="1">
      <c r="A397" s="8">
        <v>394</v>
      </c>
      <c r="B397" s="32" t="s">
        <v>929</v>
      </c>
      <c r="C397" s="33"/>
      <c r="D397" s="8" t="s">
        <v>31</v>
      </c>
      <c r="E397" s="11">
        <v>39940</v>
      </c>
      <c r="F397" s="12" t="s">
        <v>930</v>
      </c>
      <c r="G397" s="92">
        <v>1.35</v>
      </c>
      <c r="H397" s="12">
        <v>0.89</v>
      </c>
      <c r="I397" s="14">
        <v>1215</v>
      </c>
      <c r="J397" s="11">
        <v>39958</v>
      </c>
      <c r="K397" s="8" t="s">
        <v>68</v>
      </c>
      <c r="L397" s="8" t="s">
        <v>410</v>
      </c>
      <c r="M397" s="8" t="s">
        <v>69</v>
      </c>
      <c r="N397" s="8" t="s">
        <v>22</v>
      </c>
      <c r="O397" s="8" t="s">
        <v>289</v>
      </c>
      <c r="P397" s="97">
        <f t="shared" si="6"/>
        <v>0.9</v>
      </c>
    </row>
    <row r="398" spans="1:16" ht="22.5" customHeight="1">
      <c r="A398" s="8">
        <v>395</v>
      </c>
      <c r="B398" s="32" t="s">
        <v>931</v>
      </c>
      <c r="C398" s="33" t="s">
        <v>932</v>
      </c>
      <c r="D398" s="8" t="s">
        <v>31</v>
      </c>
      <c r="E398" s="11">
        <v>39940</v>
      </c>
      <c r="F398" s="12" t="s">
        <v>933</v>
      </c>
      <c r="G398" s="92">
        <v>10.8</v>
      </c>
      <c r="H398" s="12">
        <v>60.54</v>
      </c>
      <c r="I398" s="14">
        <v>9720</v>
      </c>
      <c r="J398" s="11">
        <v>39958</v>
      </c>
      <c r="K398" s="8" t="s">
        <v>68</v>
      </c>
      <c r="L398" s="8" t="s">
        <v>139</v>
      </c>
      <c r="M398" s="8" t="s">
        <v>69</v>
      </c>
      <c r="N398" s="8" t="s">
        <v>22</v>
      </c>
      <c r="O398" s="8" t="s">
        <v>153</v>
      </c>
      <c r="P398" s="97">
        <f t="shared" si="6"/>
        <v>0.9</v>
      </c>
    </row>
    <row r="399" spans="1:16" ht="22.5" customHeight="1">
      <c r="A399" s="8">
        <v>396</v>
      </c>
      <c r="B399" s="32" t="s">
        <v>931</v>
      </c>
      <c r="C399" s="33" t="s">
        <v>934</v>
      </c>
      <c r="D399" s="8" t="s">
        <v>31</v>
      </c>
      <c r="E399" s="11">
        <v>39940</v>
      </c>
      <c r="F399" s="12" t="s">
        <v>935</v>
      </c>
      <c r="G399" s="92">
        <v>1.2</v>
      </c>
      <c r="H399" s="12">
        <v>9.4600000000000009</v>
      </c>
      <c r="I399" s="14">
        <v>1080</v>
      </c>
      <c r="J399" s="11">
        <v>39958</v>
      </c>
      <c r="K399" s="8" t="s">
        <v>68</v>
      </c>
      <c r="L399" s="8" t="s">
        <v>139</v>
      </c>
      <c r="M399" s="8" t="s">
        <v>69</v>
      </c>
      <c r="N399" s="8" t="s">
        <v>22</v>
      </c>
      <c r="O399" s="8" t="s">
        <v>153</v>
      </c>
      <c r="P399" s="97">
        <f t="shared" si="6"/>
        <v>0.90000000000000013</v>
      </c>
    </row>
    <row r="400" spans="1:16" ht="22.5" customHeight="1">
      <c r="A400" s="8">
        <v>397</v>
      </c>
      <c r="B400" s="32" t="s">
        <v>936</v>
      </c>
      <c r="C400" s="33"/>
      <c r="D400" s="8" t="s">
        <v>31</v>
      </c>
      <c r="E400" s="11">
        <v>39940</v>
      </c>
      <c r="F400" s="12" t="s">
        <v>937</v>
      </c>
      <c r="G400" s="92">
        <v>14.6</v>
      </c>
      <c r="H400" s="12">
        <v>15.183999999999999</v>
      </c>
      <c r="I400" s="14">
        <v>13140</v>
      </c>
      <c r="J400" s="11">
        <v>39954</v>
      </c>
      <c r="K400" s="8" t="s">
        <v>68</v>
      </c>
      <c r="L400" s="8" t="s">
        <v>139</v>
      </c>
      <c r="M400" s="8" t="s">
        <v>69</v>
      </c>
      <c r="N400" s="8" t="s">
        <v>22</v>
      </c>
      <c r="O400" s="8" t="s">
        <v>153</v>
      </c>
      <c r="P400" s="97">
        <f t="shared" si="6"/>
        <v>0.9</v>
      </c>
    </row>
    <row r="401" spans="1:16" ht="22.5" hidden="1" customHeight="1">
      <c r="A401" s="8">
        <v>398</v>
      </c>
      <c r="B401" s="32" t="s">
        <v>938</v>
      </c>
      <c r="C401" s="33"/>
      <c r="D401" s="8" t="s">
        <v>31</v>
      </c>
      <c r="E401" s="11">
        <v>39940</v>
      </c>
      <c r="F401" s="12" t="s">
        <v>939</v>
      </c>
      <c r="G401" s="92">
        <v>1</v>
      </c>
      <c r="H401" s="12">
        <v>8.5</v>
      </c>
      <c r="I401" s="14">
        <v>900</v>
      </c>
      <c r="J401" s="11">
        <v>39958</v>
      </c>
      <c r="K401" s="8" t="s">
        <v>940</v>
      </c>
      <c r="L401" s="8" t="s">
        <v>410</v>
      </c>
      <c r="M401" s="8" t="s">
        <v>27</v>
      </c>
      <c r="N401" s="8" t="s">
        <v>22</v>
      </c>
      <c r="O401" s="8" t="s">
        <v>289</v>
      </c>
      <c r="P401" s="97">
        <f t="shared" si="6"/>
        <v>0.9</v>
      </c>
    </row>
    <row r="402" spans="1:16" ht="22.5" customHeight="1">
      <c r="A402" s="8">
        <v>399</v>
      </c>
      <c r="B402" s="32" t="s">
        <v>941</v>
      </c>
      <c r="C402" s="33"/>
      <c r="D402" s="8" t="s">
        <v>31</v>
      </c>
      <c r="E402" s="11">
        <v>39940</v>
      </c>
      <c r="F402" s="12" t="s">
        <v>942</v>
      </c>
      <c r="G402" s="92">
        <v>3.5</v>
      </c>
      <c r="H402" s="12">
        <v>15.33</v>
      </c>
      <c r="I402" s="14">
        <v>3150</v>
      </c>
      <c r="J402" s="11">
        <v>39954</v>
      </c>
      <c r="K402" s="8" t="s">
        <v>68</v>
      </c>
      <c r="L402" s="8" t="s">
        <v>297</v>
      </c>
      <c r="M402" s="8" t="s">
        <v>69</v>
      </c>
      <c r="N402" s="8" t="s">
        <v>22</v>
      </c>
      <c r="O402" s="8" t="s">
        <v>153</v>
      </c>
      <c r="P402" s="97">
        <f t="shared" si="6"/>
        <v>0.9</v>
      </c>
    </row>
    <row r="403" spans="1:16" ht="22.5" hidden="1" customHeight="1">
      <c r="A403" s="8">
        <v>400</v>
      </c>
      <c r="B403" s="32" t="s">
        <v>943</v>
      </c>
      <c r="C403" s="33"/>
      <c r="D403" s="8" t="s">
        <v>17</v>
      </c>
      <c r="E403" s="11">
        <v>39968</v>
      </c>
      <c r="F403" s="12" t="s">
        <v>944</v>
      </c>
      <c r="G403" s="92">
        <v>35.36</v>
      </c>
      <c r="H403" s="12">
        <v>117.337</v>
      </c>
      <c r="I403" s="14">
        <v>42432</v>
      </c>
      <c r="J403" s="11">
        <v>42399</v>
      </c>
      <c r="K403" s="8" t="s">
        <v>224</v>
      </c>
      <c r="L403" s="8" t="s">
        <v>130</v>
      </c>
      <c r="M403" s="8" t="s">
        <v>49</v>
      </c>
      <c r="N403" s="8" t="s">
        <v>200</v>
      </c>
      <c r="O403" s="8" t="s">
        <v>183</v>
      </c>
      <c r="P403" s="97">
        <f t="shared" si="6"/>
        <v>1.2000000000000002</v>
      </c>
    </row>
    <row r="404" spans="1:16" ht="22.5" hidden="1" customHeight="1">
      <c r="A404" s="8">
        <v>401</v>
      </c>
      <c r="B404" s="32" t="s">
        <v>945</v>
      </c>
      <c r="C404" s="33"/>
      <c r="D404" s="8" t="s">
        <v>31</v>
      </c>
      <c r="E404" s="11">
        <v>39968</v>
      </c>
      <c r="F404" s="12" t="s">
        <v>946</v>
      </c>
      <c r="G404" s="92">
        <v>90</v>
      </c>
      <c r="H404" s="12">
        <v>333.02</v>
      </c>
      <c r="I404" s="14">
        <v>180000</v>
      </c>
      <c r="J404" s="11">
        <v>41214</v>
      </c>
      <c r="K404" s="8" t="s">
        <v>108</v>
      </c>
      <c r="L404" s="8" t="s">
        <v>109</v>
      </c>
      <c r="M404" s="8" t="s">
        <v>110</v>
      </c>
      <c r="N404" s="8" t="s">
        <v>22</v>
      </c>
      <c r="O404" s="8" t="s">
        <v>111</v>
      </c>
      <c r="P404" s="97">
        <f t="shared" si="6"/>
        <v>2</v>
      </c>
    </row>
    <row r="405" spans="1:16" ht="22.5" customHeight="1">
      <c r="A405" s="8">
        <v>402</v>
      </c>
      <c r="B405" s="32" t="s">
        <v>947</v>
      </c>
      <c r="C405" s="33"/>
      <c r="D405" s="8" t="s">
        <v>31</v>
      </c>
      <c r="E405" s="11">
        <v>39968</v>
      </c>
      <c r="F405" s="12" t="s">
        <v>948</v>
      </c>
      <c r="G405" s="92">
        <v>0.8</v>
      </c>
      <c r="H405" s="12">
        <v>5.0599999999999996</v>
      </c>
      <c r="I405" s="14">
        <v>720</v>
      </c>
      <c r="J405" s="11">
        <v>39982</v>
      </c>
      <c r="K405" s="8" t="s">
        <v>96</v>
      </c>
      <c r="L405" s="8" t="s">
        <v>870</v>
      </c>
      <c r="M405" s="8" t="s">
        <v>69</v>
      </c>
      <c r="N405" s="8" t="s">
        <v>22</v>
      </c>
      <c r="O405" s="8" t="s">
        <v>153</v>
      </c>
      <c r="P405" s="97">
        <f t="shared" si="6"/>
        <v>0.89999999999999991</v>
      </c>
    </row>
    <row r="406" spans="1:16" ht="22.5" customHeight="1">
      <c r="A406" s="8">
        <v>403</v>
      </c>
      <c r="B406" s="32" t="s">
        <v>949</v>
      </c>
      <c r="C406" s="33"/>
      <c r="D406" s="8" t="s">
        <v>31</v>
      </c>
      <c r="E406" s="11">
        <v>39975</v>
      </c>
      <c r="F406" s="12" t="s">
        <v>950</v>
      </c>
      <c r="G406" s="92">
        <v>6.4</v>
      </c>
      <c r="H406" s="12">
        <v>39.24</v>
      </c>
      <c r="I406" s="14">
        <v>5760</v>
      </c>
      <c r="J406" s="11">
        <v>40709</v>
      </c>
      <c r="K406" s="8" t="s">
        <v>96</v>
      </c>
      <c r="L406" s="8" t="s">
        <v>109</v>
      </c>
      <c r="M406" s="8" t="s">
        <v>69</v>
      </c>
      <c r="N406" s="8" t="s">
        <v>22</v>
      </c>
      <c r="O406" s="8" t="s">
        <v>153</v>
      </c>
      <c r="P406" s="97">
        <f t="shared" si="6"/>
        <v>0.89999999999999991</v>
      </c>
    </row>
    <row r="407" spans="1:16" ht="22.5" hidden="1" customHeight="1">
      <c r="A407" s="8">
        <v>404</v>
      </c>
      <c r="B407" s="32" t="s">
        <v>411</v>
      </c>
      <c r="C407" s="33"/>
      <c r="D407" s="8" t="s">
        <v>31</v>
      </c>
      <c r="E407" s="11">
        <v>39989</v>
      </c>
      <c r="F407" s="12" t="s">
        <v>951</v>
      </c>
      <c r="G407" s="92">
        <v>0.9</v>
      </c>
      <c r="H407" s="12">
        <v>0.73</v>
      </c>
      <c r="I407" s="14">
        <v>810</v>
      </c>
      <c r="J407" s="11">
        <v>40003</v>
      </c>
      <c r="K407" s="8" t="s">
        <v>68</v>
      </c>
      <c r="L407" s="8" t="s">
        <v>357</v>
      </c>
      <c r="M407" s="8" t="s">
        <v>69</v>
      </c>
      <c r="N407" s="8" t="s">
        <v>22</v>
      </c>
      <c r="O407" s="8" t="s">
        <v>84</v>
      </c>
      <c r="P407" s="97">
        <f t="shared" si="6"/>
        <v>0.9</v>
      </c>
    </row>
    <row r="408" spans="1:16" ht="22.5" hidden="1" customHeight="1">
      <c r="A408" s="8">
        <v>405</v>
      </c>
      <c r="B408" s="32" t="s">
        <v>952</v>
      </c>
      <c r="C408" s="33"/>
      <c r="D408" s="8" t="s">
        <v>99</v>
      </c>
      <c r="E408" s="11">
        <v>40017</v>
      </c>
      <c r="F408" s="12" t="s">
        <v>953</v>
      </c>
      <c r="G408" s="92">
        <v>102</v>
      </c>
      <c r="H408" s="12">
        <v>410</v>
      </c>
      <c r="I408" s="14">
        <v>204000</v>
      </c>
      <c r="J408" s="11">
        <v>41178</v>
      </c>
      <c r="K408" s="8" t="s">
        <v>108</v>
      </c>
      <c r="L408" s="8" t="s">
        <v>101</v>
      </c>
      <c r="M408" s="8" t="s">
        <v>110</v>
      </c>
      <c r="N408" s="8" t="s">
        <v>22</v>
      </c>
      <c r="O408" s="8" t="s">
        <v>111</v>
      </c>
      <c r="P408" s="97">
        <f t="shared" si="6"/>
        <v>2</v>
      </c>
    </row>
    <row r="409" spans="1:16" ht="22.5" hidden="1" customHeight="1">
      <c r="A409" s="8">
        <v>406</v>
      </c>
      <c r="B409" s="32" t="s">
        <v>954</v>
      </c>
      <c r="C409" s="33"/>
      <c r="D409" s="8" t="s">
        <v>99</v>
      </c>
      <c r="E409" s="11">
        <v>40017</v>
      </c>
      <c r="F409" s="12" t="s">
        <v>955</v>
      </c>
      <c r="G409" s="92">
        <v>102.85</v>
      </c>
      <c r="H409" s="12">
        <v>288</v>
      </c>
      <c r="I409" s="14">
        <v>205700</v>
      </c>
      <c r="J409" s="11">
        <v>41185</v>
      </c>
      <c r="K409" s="8" t="s">
        <v>108</v>
      </c>
      <c r="L409" s="8" t="s">
        <v>101</v>
      </c>
      <c r="M409" s="8" t="s">
        <v>110</v>
      </c>
      <c r="N409" s="8" t="s">
        <v>22</v>
      </c>
      <c r="O409" s="8" t="s">
        <v>111</v>
      </c>
      <c r="P409" s="97">
        <f t="shared" si="6"/>
        <v>2</v>
      </c>
    </row>
    <row r="410" spans="1:16" ht="22.5" hidden="1" customHeight="1">
      <c r="A410" s="8">
        <v>407</v>
      </c>
      <c r="B410" s="32" t="s">
        <v>956</v>
      </c>
      <c r="C410" s="33"/>
      <c r="D410" s="8" t="s">
        <v>17</v>
      </c>
      <c r="E410" s="11">
        <v>40052</v>
      </c>
      <c r="F410" s="12" t="s">
        <v>957</v>
      </c>
      <c r="G410" s="92">
        <v>2</v>
      </c>
      <c r="H410" s="12">
        <v>16.64</v>
      </c>
      <c r="I410" s="14">
        <v>1800</v>
      </c>
      <c r="J410" s="11">
        <v>42026</v>
      </c>
      <c r="K410" s="8" t="s">
        <v>19</v>
      </c>
      <c r="L410" s="8" t="s">
        <v>402</v>
      </c>
      <c r="M410" s="8" t="s">
        <v>27</v>
      </c>
      <c r="N410" s="8" t="s">
        <v>22</v>
      </c>
      <c r="O410" s="8" t="s">
        <v>23</v>
      </c>
      <c r="P410" s="97">
        <f t="shared" si="6"/>
        <v>0.9</v>
      </c>
    </row>
    <row r="411" spans="1:16" ht="22.5" hidden="1" customHeight="1">
      <c r="A411" s="8">
        <v>408</v>
      </c>
      <c r="B411" s="32" t="s">
        <v>958</v>
      </c>
      <c r="C411" s="33"/>
      <c r="D411" s="8" t="s">
        <v>31</v>
      </c>
      <c r="E411" s="11">
        <v>40059</v>
      </c>
      <c r="F411" s="12" t="s">
        <v>959</v>
      </c>
      <c r="G411" s="92">
        <v>3</v>
      </c>
      <c r="H411" s="12">
        <v>1.35</v>
      </c>
      <c r="I411" s="14">
        <v>2700</v>
      </c>
      <c r="J411" s="11">
        <v>40087</v>
      </c>
      <c r="K411" s="8" t="s">
        <v>68</v>
      </c>
      <c r="L411" s="8" t="s">
        <v>307</v>
      </c>
      <c r="M411" s="8" t="s">
        <v>69</v>
      </c>
      <c r="N411" s="8" t="s">
        <v>22</v>
      </c>
      <c r="O411" s="8" t="s">
        <v>283</v>
      </c>
      <c r="P411" s="97">
        <f t="shared" si="6"/>
        <v>0.9</v>
      </c>
    </row>
    <row r="412" spans="1:16" ht="22.5" hidden="1" customHeight="1">
      <c r="A412" s="8">
        <v>409</v>
      </c>
      <c r="B412" s="32" t="s">
        <v>960</v>
      </c>
      <c r="C412" s="33"/>
      <c r="D412" s="8" t="s">
        <v>31</v>
      </c>
      <c r="E412" s="11">
        <v>40101</v>
      </c>
      <c r="F412" s="12" t="s">
        <v>961</v>
      </c>
      <c r="G412" s="92">
        <v>10</v>
      </c>
      <c r="H412" s="12">
        <v>27</v>
      </c>
      <c r="I412" s="14">
        <v>20000</v>
      </c>
      <c r="J412" s="11">
        <v>40115</v>
      </c>
      <c r="K412" s="8" t="s">
        <v>108</v>
      </c>
      <c r="L412" s="8" t="s">
        <v>97</v>
      </c>
      <c r="M412" s="8" t="s">
        <v>110</v>
      </c>
      <c r="N412" s="8" t="s">
        <v>22</v>
      </c>
      <c r="O412" s="8" t="s">
        <v>283</v>
      </c>
      <c r="P412" s="97">
        <f t="shared" si="6"/>
        <v>2</v>
      </c>
    </row>
    <row r="413" spans="1:16" ht="22.5" hidden="1" customHeight="1">
      <c r="A413" s="8">
        <v>410</v>
      </c>
      <c r="B413" s="32" t="s">
        <v>962</v>
      </c>
      <c r="C413" s="33"/>
      <c r="D413" s="8" t="s">
        <v>31</v>
      </c>
      <c r="E413" s="11">
        <v>40129</v>
      </c>
      <c r="F413" s="12" t="s">
        <v>963</v>
      </c>
      <c r="G413" s="92">
        <v>18.994</v>
      </c>
      <c r="H413" s="12">
        <v>110</v>
      </c>
      <c r="I413" s="14">
        <v>28491</v>
      </c>
      <c r="J413" s="11">
        <v>43070</v>
      </c>
      <c r="K413" s="8" t="s">
        <v>43</v>
      </c>
      <c r="L413" s="8" t="s">
        <v>109</v>
      </c>
      <c r="M413" s="8" t="s">
        <v>44</v>
      </c>
      <c r="N413" s="8" t="s">
        <v>200</v>
      </c>
      <c r="O413" s="8" t="s">
        <v>111</v>
      </c>
      <c r="P413" s="97">
        <f t="shared" si="6"/>
        <v>1.5</v>
      </c>
    </row>
    <row r="414" spans="1:16" ht="22.5" hidden="1" customHeight="1">
      <c r="A414" s="8">
        <v>411</v>
      </c>
      <c r="B414" s="32" t="s">
        <v>964</v>
      </c>
      <c r="C414" s="33"/>
      <c r="D414" s="8" t="s">
        <v>31</v>
      </c>
      <c r="E414" s="11">
        <v>40143</v>
      </c>
      <c r="F414" s="12" t="s">
        <v>965</v>
      </c>
      <c r="G414" s="92">
        <v>2.0499999999999998</v>
      </c>
      <c r="H414" s="12">
        <v>0.99</v>
      </c>
      <c r="I414" s="14">
        <v>1844.9999999999998</v>
      </c>
      <c r="J414" s="11">
        <v>40157</v>
      </c>
      <c r="K414" s="8" t="s">
        <v>68</v>
      </c>
      <c r="L414" s="8" t="s">
        <v>109</v>
      </c>
      <c r="M414" s="8" t="s">
        <v>69</v>
      </c>
      <c r="N414" s="8" t="s">
        <v>22</v>
      </c>
      <c r="O414" s="8" t="s">
        <v>84</v>
      </c>
      <c r="P414" s="97">
        <f t="shared" si="6"/>
        <v>0.89999999999999991</v>
      </c>
    </row>
    <row r="415" spans="1:16" ht="22.5" hidden="1" customHeight="1">
      <c r="A415" s="8">
        <v>412</v>
      </c>
      <c r="B415" s="32" t="s">
        <v>966</v>
      </c>
      <c r="C415" s="33"/>
      <c r="D415" s="8" t="s">
        <v>31</v>
      </c>
      <c r="E415" s="11">
        <v>40143</v>
      </c>
      <c r="F415" s="12" t="s">
        <v>967</v>
      </c>
      <c r="G415" s="92">
        <v>2</v>
      </c>
      <c r="H415" s="12">
        <v>1.22</v>
      </c>
      <c r="I415" s="14">
        <v>1800</v>
      </c>
      <c r="J415" s="11">
        <v>40154</v>
      </c>
      <c r="K415" s="8" t="s">
        <v>68</v>
      </c>
      <c r="L415" s="8" t="s">
        <v>410</v>
      </c>
      <c r="M415" s="8" t="s">
        <v>69</v>
      </c>
      <c r="N415" s="8" t="s">
        <v>22</v>
      </c>
      <c r="O415" s="8" t="s">
        <v>289</v>
      </c>
      <c r="P415" s="97">
        <f t="shared" si="6"/>
        <v>0.9</v>
      </c>
    </row>
    <row r="416" spans="1:16" ht="22.5" hidden="1" customHeight="1">
      <c r="A416" s="8">
        <v>413</v>
      </c>
      <c r="B416" s="32" t="s">
        <v>968</v>
      </c>
      <c r="C416" s="33"/>
      <c r="D416" s="8" t="s">
        <v>31</v>
      </c>
      <c r="E416" s="11">
        <v>40157</v>
      </c>
      <c r="F416" s="12" t="s">
        <v>969</v>
      </c>
      <c r="G416" s="92">
        <v>9.1690000000000005</v>
      </c>
      <c r="H416" s="12">
        <v>32.56</v>
      </c>
      <c r="I416" s="14">
        <v>13753.5</v>
      </c>
      <c r="J416" s="11">
        <v>42461</v>
      </c>
      <c r="K416" s="8" t="s">
        <v>43</v>
      </c>
      <c r="L416" s="8" t="s">
        <v>109</v>
      </c>
      <c r="M416" s="8" t="s">
        <v>44</v>
      </c>
      <c r="N416" s="8" t="s">
        <v>200</v>
      </c>
      <c r="O416" s="8" t="s">
        <v>212</v>
      </c>
      <c r="P416" s="97">
        <f t="shared" si="6"/>
        <v>1.5</v>
      </c>
    </row>
    <row r="417" spans="1:16" ht="22.5" hidden="1" customHeight="1">
      <c r="A417" s="8">
        <v>414</v>
      </c>
      <c r="B417" s="32" t="s">
        <v>970</v>
      </c>
      <c r="C417" s="33"/>
      <c r="D417" s="8" t="s">
        <v>17</v>
      </c>
      <c r="E417" s="11">
        <v>40199</v>
      </c>
      <c r="F417" s="12" t="s">
        <v>971</v>
      </c>
      <c r="G417" s="92">
        <v>8</v>
      </c>
      <c r="H417" s="12">
        <v>27.2</v>
      </c>
      <c r="I417" s="14">
        <v>9600</v>
      </c>
      <c r="J417" s="11">
        <v>40214</v>
      </c>
      <c r="K417" s="8" t="s">
        <v>224</v>
      </c>
      <c r="L417" s="8" t="s">
        <v>90</v>
      </c>
      <c r="M417" s="8" t="s">
        <v>49</v>
      </c>
      <c r="N417" s="8" t="s">
        <v>243</v>
      </c>
      <c r="O417" s="8" t="s">
        <v>111</v>
      </c>
      <c r="P417" s="97">
        <f t="shared" si="6"/>
        <v>1.2</v>
      </c>
    </row>
    <row r="418" spans="1:16" ht="22.5" hidden="1" customHeight="1">
      <c r="A418" s="8">
        <v>415</v>
      </c>
      <c r="B418" s="32" t="s">
        <v>366</v>
      </c>
      <c r="C418" s="33" t="s">
        <v>972</v>
      </c>
      <c r="D418" s="8" t="s">
        <v>31</v>
      </c>
      <c r="E418" s="11">
        <v>40213</v>
      </c>
      <c r="F418" s="12" t="s">
        <v>973</v>
      </c>
      <c r="G418" s="92">
        <v>2</v>
      </c>
      <c r="H418" s="12">
        <v>1.7</v>
      </c>
      <c r="I418" s="14">
        <v>1800</v>
      </c>
      <c r="J418" s="11">
        <v>40238</v>
      </c>
      <c r="K418" s="8" t="s">
        <v>68</v>
      </c>
      <c r="L418" s="8" t="s">
        <v>26</v>
      </c>
      <c r="M418" s="8" t="s">
        <v>69</v>
      </c>
      <c r="N418" s="8" t="s">
        <v>22</v>
      </c>
      <c r="O418" s="8" t="s">
        <v>45</v>
      </c>
      <c r="P418" s="97">
        <f t="shared" si="6"/>
        <v>0.9</v>
      </c>
    </row>
    <row r="419" spans="1:16" ht="22.5" hidden="1" customHeight="1">
      <c r="A419" s="8">
        <v>416</v>
      </c>
      <c r="B419" s="32" t="s">
        <v>974</v>
      </c>
      <c r="C419" s="33"/>
      <c r="D419" s="8" t="s">
        <v>31</v>
      </c>
      <c r="E419" s="11">
        <v>40227</v>
      </c>
      <c r="F419" s="12" t="s">
        <v>975</v>
      </c>
      <c r="G419" s="92">
        <v>3.64</v>
      </c>
      <c r="H419" s="12">
        <v>18.100000000000001</v>
      </c>
      <c r="I419" s="14">
        <v>3276</v>
      </c>
      <c r="J419" s="11">
        <v>40269</v>
      </c>
      <c r="K419" s="8" t="s">
        <v>68</v>
      </c>
      <c r="L419" s="8" t="s">
        <v>139</v>
      </c>
      <c r="M419" s="8" t="s">
        <v>69</v>
      </c>
      <c r="N419" s="8" t="s">
        <v>22</v>
      </c>
      <c r="O419" s="8" t="s">
        <v>111</v>
      </c>
      <c r="P419" s="97">
        <f t="shared" si="6"/>
        <v>0.89999999999999991</v>
      </c>
    </row>
    <row r="420" spans="1:16" ht="22.5" hidden="1" customHeight="1">
      <c r="A420" s="8">
        <v>417</v>
      </c>
      <c r="B420" s="32" t="s">
        <v>976</v>
      </c>
      <c r="C420" s="33"/>
      <c r="D420" s="8" t="s">
        <v>31</v>
      </c>
      <c r="E420" s="11">
        <v>40234</v>
      </c>
      <c r="F420" s="12" t="s">
        <v>977</v>
      </c>
      <c r="G420" s="92">
        <v>460.5</v>
      </c>
      <c r="H420" s="12">
        <v>3200</v>
      </c>
      <c r="I420" s="14">
        <v>966450</v>
      </c>
      <c r="J420" s="11">
        <v>43830</v>
      </c>
      <c r="K420" s="8" t="s">
        <v>978</v>
      </c>
      <c r="L420" s="8" t="s">
        <v>139</v>
      </c>
      <c r="M420" s="8" t="s">
        <v>979</v>
      </c>
      <c r="N420" s="8" t="s">
        <v>200</v>
      </c>
      <c r="O420" s="8" t="s">
        <v>28</v>
      </c>
      <c r="P420" s="97">
        <f t="shared" si="6"/>
        <v>2.0986970684039088</v>
      </c>
    </row>
    <row r="421" spans="1:16" ht="22.5" hidden="1" customHeight="1">
      <c r="A421" s="8">
        <v>418</v>
      </c>
      <c r="B421" s="32" t="s">
        <v>415</v>
      </c>
      <c r="C421" s="33" t="s">
        <v>980</v>
      </c>
      <c r="D421" s="8" t="s">
        <v>31</v>
      </c>
      <c r="E421" s="11">
        <v>40241</v>
      </c>
      <c r="F421" s="12" t="s">
        <v>981</v>
      </c>
      <c r="G421" s="92">
        <v>5.4749999999999996</v>
      </c>
      <c r="H421" s="12">
        <v>5.694</v>
      </c>
      <c r="I421" s="14">
        <v>4927.5</v>
      </c>
      <c r="J421" s="11">
        <v>40256</v>
      </c>
      <c r="K421" s="8" t="s">
        <v>68</v>
      </c>
      <c r="L421" s="8" t="s">
        <v>307</v>
      </c>
      <c r="M421" s="8" t="s">
        <v>69</v>
      </c>
      <c r="N421" s="8" t="s">
        <v>22</v>
      </c>
      <c r="O421" s="8" t="s">
        <v>40</v>
      </c>
      <c r="P421" s="97">
        <f t="shared" si="6"/>
        <v>0.90000000000000013</v>
      </c>
    </row>
    <row r="422" spans="1:16" ht="22.5" hidden="1" customHeight="1">
      <c r="A422" s="8">
        <v>419</v>
      </c>
      <c r="B422" s="32" t="s">
        <v>982</v>
      </c>
      <c r="C422" s="33"/>
      <c r="D422" s="8" t="s">
        <v>31</v>
      </c>
      <c r="E422" s="11">
        <v>40262</v>
      </c>
      <c r="F422" s="12" t="s">
        <v>983</v>
      </c>
      <c r="G422" s="92">
        <v>2</v>
      </c>
      <c r="H422" s="12">
        <v>2.08</v>
      </c>
      <c r="I422" s="14">
        <v>1800</v>
      </c>
      <c r="J422" s="11">
        <v>40276</v>
      </c>
      <c r="K422" s="8" t="s">
        <v>68</v>
      </c>
      <c r="L422" s="8" t="s">
        <v>26</v>
      </c>
      <c r="M422" s="8" t="s">
        <v>69</v>
      </c>
      <c r="N422" s="8" t="s">
        <v>22</v>
      </c>
      <c r="O422" s="8" t="s">
        <v>221</v>
      </c>
      <c r="P422" s="97">
        <f t="shared" si="6"/>
        <v>0.9</v>
      </c>
    </row>
    <row r="423" spans="1:16" ht="22.5" hidden="1" customHeight="1">
      <c r="A423" s="8">
        <v>420</v>
      </c>
      <c r="B423" s="32" t="s">
        <v>908</v>
      </c>
      <c r="C423" s="33" t="s">
        <v>984</v>
      </c>
      <c r="D423" s="8" t="s">
        <v>31</v>
      </c>
      <c r="E423" s="11">
        <v>40262</v>
      </c>
      <c r="F423" s="12" t="s">
        <v>985</v>
      </c>
      <c r="G423" s="92">
        <v>2.59</v>
      </c>
      <c r="H423" s="12">
        <v>1.39</v>
      </c>
      <c r="I423" s="14">
        <v>2331</v>
      </c>
      <c r="J423" s="11">
        <v>40276</v>
      </c>
      <c r="K423" s="8" t="s">
        <v>68</v>
      </c>
      <c r="L423" s="8" t="s">
        <v>109</v>
      </c>
      <c r="M423" s="8" t="s">
        <v>69</v>
      </c>
      <c r="N423" s="8" t="s">
        <v>22</v>
      </c>
      <c r="O423" s="8" t="s">
        <v>145</v>
      </c>
      <c r="P423" s="97">
        <f t="shared" si="6"/>
        <v>0.9</v>
      </c>
    </row>
    <row r="424" spans="1:16" ht="22.5" hidden="1" customHeight="1">
      <c r="A424" s="8">
        <v>421</v>
      </c>
      <c r="B424" s="32" t="s">
        <v>986</v>
      </c>
      <c r="C424" s="33"/>
      <c r="D424" s="8" t="s">
        <v>31</v>
      </c>
      <c r="E424" s="11">
        <v>40262</v>
      </c>
      <c r="F424" s="12" t="s">
        <v>987</v>
      </c>
      <c r="G424" s="92">
        <v>2.6150000000000002</v>
      </c>
      <c r="H424" s="12">
        <v>20.92</v>
      </c>
      <c r="I424" s="14">
        <v>2353.5</v>
      </c>
      <c r="J424" s="11">
        <v>40896</v>
      </c>
      <c r="K424" s="8" t="s">
        <v>96</v>
      </c>
      <c r="L424" s="8" t="s">
        <v>109</v>
      </c>
      <c r="M424" s="8" t="s">
        <v>69</v>
      </c>
      <c r="N424" s="8" t="s">
        <v>22</v>
      </c>
      <c r="O424" s="8" t="s">
        <v>840</v>
      </c>
      <c r="P424" s="97">
        <f t="shared" si="6"/>
        <v>0.89999999999999991</v>
      </c>
    </row>
    <row r="425" spans="1:16" ht="22.5" hidden="1" customHeight="1">
      <c r="A425" s="8">
        <v>422</v>
      </c>
      <c r="B425" s="32" t="s">
        <v>988</v>
      </c>
      <c r="C425" s="33"/>
      <c r="D425" s="8" t="s">
        <v>31</v>
      </c>
      <c r="E425" s="11">
        <v>40283</v>
      </c>
      <c r="F425" s="12" t="s">
        <v>989</v>
      </c>
      <c r="G425" s="92">
        <v>21</v>
      </c>
      <c r="H425" s="12">
        <v>166.03</v>
      </c>
      <c r="I425" s="14">
        <v>18900</v>
      </c>
      <c r="J425" s="11">
        <v>40423</v>
      </c>
      <c r="K425" s="8" t="s">
        <v>19</v>
      </c>
      <c r="L425" s="8" t="s">
        <v>161</v>
      </c>
      <c r="M425" s="8" t="s">
        <v>69</v>
      </c>
      <c r="N425" s="8" t="s">
        <v>22</v>
      </c>
      <c r="O425" s="8" t="s">
        <v>63</v>
      </c>
      <c r="P425" s="97">
        <f t="shared" si="6"/>
        <v>0.89999999999999991</v>
      </c>
    </row>
    <row r="426" spans="1:16" ht="22.5" hidden="1" customHeight="1">
      <c r="A426" s="8">
        <v>423</v>
      </c>
      <c r="B426" s="32" t="s">
        <v>990</v>
      </c>
      <c r="C426" s="33"/>
      <c r="D426" s="8" t="s">
        <v>31</v>
      </c>
      <c r="E426" s="11">
        <v>40290</v>
      </c>
      <c r="F426" s="12" t="s">
        <v>991</v>
      </c>
      <c r="G426" s="92">
        <v>2.4899999999999998</v>
      </c>
      <c r="H426" s="12">
        <v>21.8</v>
      </c>
      <c r="I426" s="14">
        <v>3734.9999999999995</v>
      </c>
      <c r="J426" s="11">
        <v>40305</v>
      </c>
      <c r="K426" s="8" t="s">
        <v>43</v>
      </c>
      <c r="L426" s="8" t="s">
        <v>109</v>
      </c>
      <c r="M426" s="8" t="s">
        <v>44</v>
      </c>
      <c r="N426" s="8" t="s">
        <v>22</v>
      </c>
      <c r="O426" s="8" t="s">
        <v>221</v>
      </c>
      <c r="P426" s="97">
        <f t="shared" si="6"/>
        <v>1.5</v>
      </c>
    </row>
    <row r="427" spans="1:16" ht="22.5" hidden="1" customHeight="1">
      <c r="A427" s="8">
        <v>424</v>
      </c>
      <c r="B427" s="32" t="s">
        <v>992</v>
      </c>
      <c r="C427" s="33"/>
      <c r="D427" s="8" t="s">
        <v>99</v>
      </c>
      <c r="E427" s="11">
        <v>40311</v>
      </c>
      <c r="F427" s="12" t="s">
        <v>993</v>
      </c>
      <c r="G427" s="92">
        <v>102</v>
      </c>
      <c r="H427" s="12">
        <v>326.39999999999998</v>
      </c>
      <c r="I427" s="14">
        <v>204000</v>
      </c>
      <c r="J427" s="11">
        <v>40945</v>
      </c>
      <c r="K427" s="8" t="s">
        <v>108</v>
      </c>
      <c r="L427" s="8" t="s">
        <v>101</v>
      </c>
      <c r="M427" s="8" t="s">
        <v>110</v>
      </c>
      <c r="N427" s="8" t="s">
        <v>22</v>
      </c>
      <c r="O427" s="8" t="s">
        <v>111</v>
      </c>
      <c r="P427" s="97">
        <f t="shared" si="6"/>
        <v>2</v>
      </c>
    </row>
    <row r="428" spans="1:16" ht="22.5" hidden="1" customHeight="1">
      <c r="A428" s="8">
        <v>425</v>
      </c>
      <c r="B428" s="32" t="s">
        <v>994</v>
      </c>
      <c r="C428" s="33"/>
      <c r="D428" s="8" t="s">
        <v>99</v>
      </c>
      <c r="E428" s="11">
        <v>40311</v>
      </c>
      <c r="F428" s="12" t="s">
        <v>995</v>
      </c>
      <c r="G428" s="92">
        <v>102</v>
      </c>
      <c r="H428" s="12">
        <v>326.39999999999998</v>
      </c>
      <c r="I428" s="14">
        <v>204000</v>
      </c>
      <c r="J428" s="11">
        <v>40973</v>
      </c>
      <c r="K428" s="8" t="s">
        <v>108</v>
      </c>
      <c r="L428" s="8" t="s">
        <v>101</v>
      </c>
      <c r="M428" s="8" t="s">
        <v>110</v>
      </c>
      <c r="N428" s="8" t="s">
        <v>22</v>
      </c>
      <c r="O428" s="8" t="s">
        <v>111</v>
      </c>
      <c r="P428" s="97">
        <f t="shared" si="6"/>
        <v>2</v>
      </c>
    </row>
    <row r="429" spans="1:16" ht="22.5" hidden="1" customHeight="1">
      <c r="A429" s="8">
        <v>426</v>
      </c>
      <c r="B429" s="32" t="s">
        <v>996</v>
      </c>
      <c r="C429" s="33"/>
      <c r="D429" s="8" t="s">
        <v>99</v>
      </c>
      <c r="E429" s="11">
        <v>40311</v>
      </c>
      <c r="F429" s="12" t="s">
        <v>997</v>
      </c>
      <c r="G429" s="92">
        <v>102</v>
      </c>
      <c r="H429" s="12">
        <v>326.39999999999998</v>
      </c>
      <c r="I429" s="14">
        <v>204000</v>
      </c>
      <c r="J429" s="11">
        <v>40938</v>
      </c>
      <c r="K429" s="8" t="s">
        <v>108</v>
      </c>
      <c r="L429" s="8" t="s">
        <v>101</v>
      </c>
      <c r="M429" s="8" t="s">
        <v>110</v>
      </c>
      <c r="N429" s="8" t="s">
        <v>22</v>
      </c>
      <c r="O429" s="8" t="s">
        <v>111</v>
      </c>
      <c r="P429" s="97">
        <f t="shared" si="6"/>
        <v>2</v>
      </c>
    </row>
    <row r="430" spans="1:16" ht="22.5" hidden="1" customHeight="1">
      <c r="A430" s="8">
        <v>427</v>
      </c>
      <c r="B430" s="32" t="s">
        <v>998</v>
      </c>
      <c r="C430" s="33"/>
      <c r="D430" s="8" t="s">
        <v>31</v>
      </c>
      <c r="E430" s="11">
        <v>40332</v>
      </c>
      <c r="F430" s="12" t="s">
        <v>999</v>
      </c>
      <c r="G430" s="92">
        <v>35</v>
      </c>
      <c r="H430" s="12">
        <v>100</v>
      </c>
      <c r="I430" s="14">
        <v>52500</v>
      </c>
      <c r="J430" s="11">
        <v>41640</v>
      </c>
      <c r="K430" s="8" t="s">
        <v>43</v>
      </c>
      <c r="L430" s="8" t="s">
        <v>109</v>
      </c>
      <c r="M430" s="8" t="s">
        <v>44</v>
      </c>
      <c r="N430" s="8" t="s">
        <v>22</v>
      </c>
      <c r="O430" s="8" t="s">
        <v>45</v>
      </c>
      <c r="P430" s="97">
        <f t="shared" si="6"/>
        <v>1.5</v>
      </c>
    </row>
    <row r="431" spans="1:16" ht="22.5" hidden="1" customHeight="1">
      <c r="A431" s="8">
        <v>428</v>
      </c>
      <c r="B431" s="32" t="s">
        <v>1000</v>
      </c>
      <c r="C431" s="33"/>
      <c r="D431" s="8" t="s">
        <v>17</v>
      </c>
      <c r="E431" s="11">
        <v>40332</v>
      </c>
      <c r="F431" s="12" t="s">
        <v>1001</v>
      </c>
      <c r="G431" s="92">
        <v>1.0489999999999999</v>
      </c>
      <c r="H431" s="12">
        <v>8.4049999999999994</v>
      </c>
      <c r="I431" s="14">
        <v>944.09999999999991</v>
      </c>
      <c r="J431" s="11">
        <v>40507</v>
      </c>
      <c r="K431" s="8" t="s">
        <v>96</v>
      </c>
      <c r="L431" s="8" t="s">
        <v>402</v>
      </c>
      <c r="M431" s="8" t="s">
        <v>69</v>
      </c>
      <c r="N431" s="8" t="s">
        <v>22</v>
      </c>
      <c r="O431" s="8" t="s">
        <v>87</v>
      </c>
      <c r="P431" s="97">
        <f t="shared" si="6"/>
        <v>0.9</v>
      </c>
    </row>
    <row r="432" spans="1:16" ht="22.5" hidden="1" customHeight="1">
      <c r="A432" s="8">
        <v>429</v>
      </c>
      <c r="B432" s="32" t="s">
        <v>1002</v>
      </c>
      <c r="C432" s="33"/>
      <c r="D432" s="8" t="s">
        <v>17</v>
      </c>
      <c r="E432" s="11">
        <v>40332</v>
      </c>
      <c r="F432" s="12" t="s">
        <v>1003</v>
      </c>
      <c r="G432" s="92">
        <v>16</v>
      </c>
      <c r="H432" s="12">
        <v>126.14</v>
      </c>
      <c r="I432" s="14">
        <v>19200</v>
      </c>
      <c r="J432" s="11">
        <v>40346</v>
      </c>
      <c r="K432" s="8" t="s">
        <v>125</v>
      </c>
      <c r="L432" s="8" t="s">
        <v>26</v>
      </c>
      <c r="M432" s="8" t="s">
        <v>49</v>
      </c>
      <c r="N432" s="8" t="s">
        <v>22</v>
      </c>
      <c r="O432" s="8" t="s">
        <v>28</v>
      </c>
      <c r="P432" s="97">
        <f t="shared" si="6"/>
        <v>1.2</v>
      </c>
    </row>
    <row r="433" spans="1:16" ht="22.5" hidden="1" customHeight="1">
      <c r="A433" s="8">
        <v>430</v>
      </c>
      <c r="B433" s="32" t="s">
        <v>1004</v>
      </c>
      <c r="C433" s="33"/>
      <c r="D433" s="8" t="s">
        <v>31</v>
      </c>
      <c r="E433" s="11">
        <v>40339</v>
      </c>
      <c r="F433" s="12" t="s">
        <v>1005</v>
      </c>
      <c r="G433" s="92">
        <v>1.5</v>
      </c>
      <c r="H433" s="12">
        <v>0.72</v>
      </c>
      <c r="I433" s="14">
        <v>1350</v>
      </c>
      <c r="J433" s="11">
        <v>40353</v>
      </c>
      <c r="K433" s="8" t="s">
        <v>68</v>
      </c>
      <c r="L433" s="8" t="s">
        <v>297</v>
      </c>
      <c r="M433" s="8" t="s">
        <v>69</v>
      </c>
      <c r="N433" s="8" t="s">
        <v>22</v>
      </c>
      <c r="O433" s="8" t="s">
        <v>283</v>
      </c>
      <c r="P433" s="97">
        <f t="shared" si="6"/>
        <v>0.9</v>
      </c>
    </row>
    <row r="434" spans="1:16" ht="22.5" hidden="1" customHeight="1">
      <c r="A434" s="8">
        <v>431</v>
      </c>
      <c r="B434" s="32" t="s">
        <v>1006</v>
      </c>
      <c r="C434" s="33"/>
      <c r="D434" s="8" t="s">
        <v>31</v>
      </c>
      <c r="E434" s="11">
        <v>40359</v>
      </c>
      <c r="F434" s="12" t="s">
        <v>1007</v>
      </c>
      <c r="G434" s="92">
        <v>5.75</v>
      </c>
      <c r="H434" s="12">
        <v>25.24</v>
      </c>
      <c r="I434" s="14">
        <v>6900</v>
      </c>
      <c r="J434" s="11">
        <v>40483</v>
      </c>
      <c r="K434" s="8" t="s">
        <v>129</v>
      </c>
      <c r="L434" s="8" t="s">
        <v>130</v>
      </c>
      <c r="M434" s="8" t="s">
        <v>49</v>
      </c>
      <c r="N434" s="8" t="s">
        <v>22</v>
      </c>
      <c r="O434" s="8" t="s">
        <v>63</v>
      </c>
      <c r="P434" s="97">
        <f t="shared" si="6"/>
        <v>1.2</v>
      </c>
    </row>
    <row r="435" spans="1:16" ht="22.5" customHeight="1">
      <c r="A435" s="8">
        <v>432</v>
      </c>
      <c r="B435" s="32" t="s">
        <v>1008</v>
      </c>
      <c r="C435" s="33"/>
      <c r="D435" s="8" t="s">
        <v>31</v>
      </c>
      <c r="E435" s="11">
        <v>40402</v>
      </c>
      <c r="F435" s="12" t="s">
        <v>1009</v>
      </c>
      <c r="G435" s="92">
        <v>2.0550000000000002</v>
      </c>
      <c r="H435" s="12">
        <v>2.0550000000000002</v>
      </c>
      <c r="I435" s="14">
        <v>1849.5000000000002</v>
      </c>
      <c r="J435" s="11">
        <v>40512</v>
      </c>
      <c r="K435" s="8" t="s">
        <v>19</v>
      </c>
      <c r="L435" s="8" t="s">
        <v>297</v>
      </c>
      <c r="M435" s="8" t="s">
        <v>69</v>
      </c>
      <c r="N435" s="8" t="s">
        <v>22</v>
      </c>
      <c r="O435" s="8" t="s">
        <v>153</v>
      </c>
      <c r="P435" s="97">
        <f t="shared" si="6"/>
        <v>0.9</v>
      </c>
    </row>
    <row r="436" spans="1:16" ht="22.5" hidden="1" customHeight="1">
      <c r="A436" s="8">
        <v>433</v>
      </c>
      <c r="B436" s="32" t="s">
        <v>1010</v>
      </c>
      <c r="C436" s="33"/>
      <c r="D436" s="8" t="s">
        <v>31</v>
      </c>
      <c r="E436" s="11">
        <v>40416</v>
      </c>
      <c r="F436" s="12" t="s">
        <v>1011</v>
      </c>
      <c r="G436" s="92">
        <v>54</v>
      </c>
      <c r="H436" s="12">
        <v>213</v>
      </c>
      <c r="I436" s="14">
        <v>108000</v>
      </c>
      <c r="J436" s="11">
        <v>41699</v>
      </c>
      <c r="K436" s="8" t="s">
        <v>108</v>
      </c>
      <c r="L436" s="8" t="s">
        <v>109</v>
      </c>
      <c r="M436" s="8" t="s">
        <v>110</v>
      </c>
      <c r="N436" s="8" t="s">
        <v>22</v>
      </c>
      <c r="O436" s="8" t="s">
        <v>63</v>
      </c>
      <c r="P436" s="97">
        <f t="shared" si="6"/>
        <v>2</v>
      </c>
    </row>
    <row r="437" spans="1:16" ht="22.5" hidden="1" customHeight="1">
      <c r="A437" s="8">
        <v>434</v>
      </c>
      <c r="B437" s="32" t="s">
        <v>1012</v>
      </c>
      <c r="C437" s="33"/>
      <c r="D437" s="8" t="s">
        <v>31</v>
      </c>
      <c r="E437" s="11">
        <v>40416</v>
      </c>
      <c r="F437" s="12" t="s">
        <v>1013</v>
      </c>
      <c r="G437" s="92">
        <v>4</v>
      </c>
      <c r="H437" s="12">
        <v>2.8610000000000002</v>
      </c>
      <c r="I437" s="14">
        <v>3600</v>
      </c>
      <c r="J437" s="11">
        <v>40787</v>
      </c>
      <c r="K437" s="8" t="s">
        <v>68</v>
      </c>
      <c r="L437" s="8" t="s">
        <v>410</v>
      </c>
      <c r="M437" s="10" t="s">
        <v>69</v>
      </c>
      <c r="N437" s="8" t="s">
        <v>22</v>
      </c>
      <c r="O437" s="8" t="s">
        <v>289</v>
      </c>
      <c r="P437" s="97">
        <f t="shared" si="6"/>
        <v>0.9</v>
      </c>
    </row>
    <row r="438" spans="1:16" ht="22.5" hidden="1" customHeight="1">
      <c r="A438" s="8">
        <v>435</v>
      </c>
      <c r="B438" s="32" t="s">
        <v>194</v>
      </c>
      <c r="C438" s="33" t="s">
        <v>1014</v>
      </c>
      <c r="D438" s="8" t="s">
        <v>31</v>
      </c>
      <c r="E438" s="11">
        <v>40416</v>
      </c>
      <c r="F438" s="12" t="s">
        <v>1015</v>
      </c>
      <c r="G438" s="92">
        <v>0.64</v>
      </c>
      <c r="H438" s="12">
        <v>0.7</v>
      </c>
      <c r="I438" s="14">
        <v>960</v>
      </c>
      <c r="J438" s="11">
        <v>40452</v>
      </c>
      <c r="K438" s="8" t="s">
        <v>43</v>
      </c>
      <c r="L438" s="8" t="s">
        <v>130</v>
      </c>
      <c r="M438" s="8" t="s">
        <v>44</v>
      </c>
      <c r="N438" s="8" t="s">
        <v>22</v>
      </c>
      <c r="O438" s="8" t="s">
        <v>40</v>
      </c>
      <c r="P438" s="97">
        <f t="shared" si="6"/>
        <v>1.5</v>
      </c>
    </row>
    <row r="439" spans="1:16" ht="22.5" hidden="1" customHeight="1">
      <c r="A439" s="8">
        <v>436</v>
      </c>
      <c r="B439" s="32" t="s">
        <v>1016</v>
      </c>
      <c r="C439" s="33" t="s">
        <v>1017</v>
      </c>
      <c r="D439" s="8" t="s">
        <v>31</v>
      </c>
      <c r="E439" s="11">
        <v>40416</v>
      </c>
      <c r="F439" s="12" t="s">
        <v>1018</v>
      </c>
      <c r="G439" s="92">
        <v>12.1</v>
      </c>
      <c r="H439" s="12">
        <v>104.4</v>
      </c>
      <c r="I439" s="14">
        <v>10890</v>
      </c>
      <c r="J439" s="11">
        <v>40480</v>
      </c>
      <c r="K439" s="8" t="s">
        <v>68</v>
      </c>
      <c r="L439" s="8" t="s">
        <v>139</v>
      </c>
      <c r="M439" s="8" t="s">
        <v>69</v>
      </c>
      <c r="N439" s="8" t="s">
        <v>22</v>
      </c>
      <c r="O439" s="8" t="s">
        <v>54</v>
      </c>
      <c r="P439" s="97">
        <f t="shared" si="6"/>
        <v>0.9</v>
      </c>
    </row>
    <row r="440" spans="1:16" ht="22.5" hidden="1" customHeight="1">
      <c r="A440" s="8">
        <v>437</v>
      </c>
      <c r="B440" s="32" t="s">
        <v>1019</v>
      </c>
      <c r="C440" s="33"/>
      <c r="D440" s="8" t="s">
        <v>31</v>
      </c>
      <c r="E440" s="11">
        <v>40416</v>
      </c>
      <c r="F440" s="12" t="s">
        <v>1020</v>
      </c>
      <c r="G440" s="92">
        <v>4</v>
      </c>
      <c r="H440" s="12">
        <v>2.04</v>
      </c>
      <c r="I440" s="14">
        <v>3600</v>
      </c>
      <c r="J440" s="11">
        <v>40424</v>
      </c>
      <c r="K440" s="8" t="s">
        <v>68</v>
      </c>
      <c r="L440" s="8" t="s">
        <v>139</v>
      </c>
      <c r="M440" s="8" t="s">
        <v>69</v>
      </c>
      <c r="N440" s="8" t="s">
        <v>22</v>
      </c>
      <c r="O440" s="8" t="s">
        <v>212</v>
      </c>
      <c r="P440" s="97">
        <f t="shared" si="6"/>
        <v>0.9</v>
      </c>
    </row>
    <row r="441" spans="1:16" ht="22.5" hidden="1" customHeight="1">
      <c r="A441" s="8">
        <v>438</v>
      </c>
      <c r="B441" s="32" t="s">
        <v>1021</v>
      </c>
      <c r="C441" s="33"/>
      <c r="D441" s="8" t="s">
        <v>31</v>
      </c>
      <c r="E441" s="11">
        <v>40430</v>
      </c>
      <c r="F441" s="12" t="s">
        <v>1022</v>
      </c>
      <c r="G441" s="92">
        <v>45.5</v>
      </c>
      <c r="H441" s="12">
        <v>42.247999999999998</v>
      </c>
      <c r="I441" s="14">
        <v>54600</v>
      </c>
      <c r="J441" s="11">
        <v>40476</v>
      </c>
      <c r="K441" s="8" t="s">
        <v>224</v>
      </c>
      <c r="L441" s="8" t="s">
        <v>130</v>
      </c>
      <c r="M441" s="8" t="s">
        <v>49</v>
      </c>
      <c r="N441" s="8" t="s">
        <v>22</v>
      </c>
      <c r="O441" s="8" t="s">
        <v>63</v>
      </c>
      <c r="P441" s="97">
        <f t="shared" si="6"/>
        <v>1.2</v>
      </c>
    </row>
    <row r="442" spans="1:16" ht="22.5" hidden="1" customHeight="1">
      <c r="A442" s="8">
        <v>439</v>
      </c>
      <c r="B442" s="32" t="s">
        <v>1023</v>
      </c>
      <c r="C442" s="33"/>
      <c r="D442" s="8" t="s">
        <v>17</v>
      </c>
      <c r="E442" s="11">
        <v>40479</v>
      </c>
      <c r="F442" s="12" t="s">
        <v>1024</v>
      </c>
      <c r="G442" s="92">
        <v>25</v>
      </c>
      <c r="H442" s="12">
        <v>99.7</v>
      </c>
      <c r="I442" s="14">
        <v>30000</v>
      </c>
      <c r="J442" s="11">
        <v>41000</v>
      </c>
      <c r="K442" s="8" t="s">
        <v>224</v>
      </c>
      <c r="L442" s="8" t="s">
        <v>130</v>
      </c>
      <c r="M442" s="8" t="s">
        <v>49</v>
      </c>
      <c r="N442" s="8" t="s">
        <v>22</v>
      </c>
      <c r="O442" s="8" t="s">
        <v>40</v>
      </c>
      <c r="P442" s="97">
        <f t="shared" si="6"/>
        <v>1.2</v>
      </c>
    </row>
    <row r="443" spans="1:16" ht="22.5" customHeight="1">
      <c r="A443" s="8">
        <v>440</v>
      </c>
      <c r="B443" s="32" t="s">
        <v>1025</v>
      </c>
      <c r="C443" s="33"/>
      <c r="D443" s="34" t="s">
        <v>99</v>
      </c>
      <c r="E443" s="35">
        <v>40479</v>
      </c>
      <c r="F443" s="12" t="s">
        <v>1026</v>
      </c>
      <c r="G443" s="94">
        <v>533.36</v>
      </c>
      <c r="H443" s="36">
        <v>4508.24</v>
      </c>
      <c r="I443" s="37">
        <v>540720.36800000002</v>
      </c>
      <c r="J443" s="35">
        <v>41627</v>
      </c>
      <c r="K443" s="34" t="s">
        <v>19</v>
      </c>
      <c r="L443" s="34" t="s">
        <v>101</v>
      </c>
      <c r="M443" s="34" t="s">
        <v>102</v>
      </c>
      <c r="N443" s="8" t="s">
        <v>22</v>
      </c>
      <c r="O443" s="34" t="s">
        <v>153</v>
      </c>
      <c r="P443" s="97">
        <f t="shared" si="6"/>
        <v>1.0138</v>
      </c>
    </row>
    <row r="444" spans="1:16" ht="22.5" hidden="1" customHeight="1">
      <c r="A444" s="8">
        <v>441</v>
      </c>
      <c r="B444" s="32" t="s">
        <v>1027</v>
      </c>
      <c r="C444" s="33"/>
      <c r="D444" s="34" t="s">
        <v>31</v>
      </c>
      <c r="E444" s="35">
        <v>40514</v>
      </c>
      <c r="F444" s="12" t="s">
        <v>1028</v>
      </c>
      <c r="G444" s="94">
        <v>72</v>
      </c>
      <c r="H444" s="36">
        <v>220.75</v>
      </c>
      <c r="I444" s="37">
        <v>144000</v>
      </c>
      <c r="J444" s="35">
        <v>41992</v>
      </c>
      <c r="K444" s="34" t="s">
        <v>108</v>
      </c>
      <c r="L444" s="34" t="s">
        <v>109</v>
      </c>
      <c r="M444" s="8" t="s">
        <v>110</v>
      </c>
      <c r="N444" s="34" t="s">
        <v>200</v>
      </c>
      <c r="O444" s="8" t="s">
        <v>283</v>
      </c>
      <c r="P444" s="97">
        <f t="shared" si="6"/>
        <v>2</v>
      </c>
    </row>
    <row r="445" spans="1:16" ht="22.5" hidden="1" customHeight="1">
      <c r="A445" s="8">
        <v>442</v>
      </c>
      <c r="B445" s="32" t="s">
        <v>1029</v>
      </c>
      <c r="C445" s="33"/>
      <c r="D445" s="34" t="s">
        <v>31</v>
      </c>
      <c r="E445" s="35">
        <v>40521</v>
      </c>
      <c r="F445" s="12" t="s">
        <v>1030</v>
      </c>
      <c r="G445" s="94">
        <v>3</v>
      </c>
      <c r="H445" s="36">
        <v>1.7</v>
      </c>
      <c r="I445" s="37">
        <v>2700</v>
      </c>
      <c r="J445" s="35">
        <v>40675</v>
      </c>
      <c r="K445" s="34" t="s">
        <v>68</v>
      </c>
      <c r="L445" s="34" t="s">
        <v>410</v>
      </c>
      <c r="M445" s="8" t="s">
        <v>69</v>
      </c>
      <c r="N445" s="34" t="s">
        <v>22</v>
      </c>
      <c r="O445" s="34" t="s">
        <v>289</v>
      </c>
      <c r="P445" s="97">
        <f t="shared" si="6"/>
        <v>0.9</v>
      </c>
    </row>
    <row r="446" spans="1:16" ht="22.5" hidden="1" customHeight="1">
      <c r="A446" s="8">
        <v>443</v>
      </c>
      <c r="B446" s="32" t="s">
        <v>1031</v>
      </c>
      <c r="C446" s="33"/>
      <c r="D446" s="34" t="s">
        <v>17</v>
      </c>
      <c r="E446" s="35">
        <v>40528</v>
      </c>
      <c r="F446" s="12" t="s">
        <v>1032</v>
      </c>
      <c r="G446" s="94">
        <v>2.5</v>
      </c>
      <c r="H446" s="36">
        <v>16.75</v>
      </c>
      <c r="I446" s="37">
        <v>3000</v>
      </c>
      <c r="J446" s="35">
        <v>40574</v>
      </c>
      <c r="K446" s="34" t="s">
        <v>19</v>
      </c>
      <c r="L446" s="34" t="s">
        <v>48</v>
      </c>
      <c r="M446" s="8" t="s">
        <v>49</v>
      </c>
      <c r="N446" s="34" t="s">
        <v>22</v>
      </c>
      <c r="O446" s="34" t="s">
        <v>84</v>
      </c>
      <c r="P446" s="97">
        <f t="shared" si="6"/>
        <v>1.2</v>
      </c>
    </row>
    <row r="447" spans="1:16" ht="22.5" hidden="1" customHeight="1">
      <c r="A447" s="8">
        <v>444</v>
      </c>
      <c r="B447" s="32" t="s">
        <v>1033</v>
      </c>
      <c r="C447" s="33"/>
      <c r="D447" s="34" t="s">
        <v>31</v>
      </c>
      <c r="E447" s="35">
        <v>40570</v>
      </c>
      <c r="F447" s="12" t="s">
        <v>1034</v>
      </c>
      <c r="G447" s="94">
        <v>4.4550000000000001</v>
      </c>
      <c r="H447" s="36">
        <v>4.63</v>
      </c>
      <c r="I447" s="37">
        <v>4009.5</v>
      </c>
      <c r="J447" s="35">
        <v>40585</v>
      </c>
      <c r="K447" s="34" t="s">
        <v>68</v>
      </c>
      <c r="L447" s="34" t="s">
        <v>870</v>
      </c>
      <c r="M447" s="8" t="s">
        <v>69</v>
      </c>
      <c r="N447" s="34" t="s">
        <v>22</v>
      </c>
      <c r="O447" s="34" t="s">
        <v>40</v>
      </c>
      <c r="P447" s="97">
        <f t="shared" si="6"/>
        <v>0.9</v>
      </c>
    </row>
    <row r="448" spans="1:16" ht="22.5" hidden="1" customHeight="1">
      <c r="A448" s="8">
        <v>445</v>
      </c>
      <c r="B448" s="32" t="s">
        <v>1035</v>
      </c>
      <c r="C448" s="33"/>
      <c r="D448" s="34" t="s">
        <v>31</v>
      </c>
      <c r="E448" s="35">
        <v>40570</v>
      </c>
      <c r="F448" s="12" t="s">
        <v>1036</v>
      </c>
      <c r="G448" s="94">
        <v>3.5999999999999996</v>
      </c>
      <c r="H448" s="36">
        <v>12</v>
      </c>
      <c r="I448" s="37">
        <v>3239.9999999999995</v>
      </c>
      <c r="J448" s="35">
        <v>40585</v>
      </c>
      <c r="K448" s="34" t="s">
        <v>19</v>
      </c>
      <c r="L448" s="34" t="s">
        <v>402</v>
      </c>
      <c r="M448" s="8" t="s">
        <v>69</v>
      </c>
      <c r="N448" s="34" t="s">
        <v>22</v>
      </c>
      <c r="O448" s="34" t="s">
        <v>28</v>
      </c>
      <c r="P448" s="97">
        <f t="shared" si="6"/>
        <v>0.89999999999999991</v>
      </c>
    </row>
    <row r="449" spans="1:16" ht="22.5" hidden="1" customHeight="1">
      <c r="A449" s="8">
        <v>446</v>
      </c>
      <c r="B449" s="32" t="s">
        <v>1037</v>
      </c>
      <c r="C449" s="33"/>
      <c r="D449" s="34" t="s">
        <v>31</v>
      </c>
      <c r="E449" s="35">
        <v>40577</v>
      </c>
      <c r="F449" s="12" t="s">
        <v>1038</v>
      </c>
      <c r="G449" s="94">
        <v>0.78700000000000003</v>
      </c>
      <c r="H449" s="36">
        <v>1.8</v>
      </c>
      <c r="I449" s="37">
        <v>1574</v>
      </c>
      <c r="J449" s="35">
        <v>40619</v>
      </c>
      <c r="K449" s="34" t="s">
        <v>1039</v>
      </c>
      <c r="L449" s="34" t="s">
        <v>109</v>
      </c>
      <c r="M449" s="8" t="s">
        <v>1040</v>
      </c>
      <c r="N449" s="34" t="s">
        <v>22</v>
      </c>
      <c r="O449" s="34" t="s">
        <v>840</v>
      </c>
      <c r="P449" s="97">
        <f t="shared" si="6"/>
        <v>2</v>
      </c>
    </row>
    <row r="450" spans="1:16" ht="22.5" hidden="1" customHeight="1">
      <c r="A450" s="8">
        <v>447</v>
      </c>
      <c r="B450" s="32" t="s">
        <v>1041</v>
      </c>
      <c r="C450" s="33"/>
      <c r="D450" s="34" t="s">
        <v>31</v>
      </c>
      <c r="E450" s="35">
        <v>40577</v>
      </c>
      <c r="F450" s="12" t="s">
        <v>1042</v>
      </c>
      <c r="G450" s="94">
        <v>1.25</v>
      </c>
      <c r="H450" s="36">
        <v>10</v>
      </c>
      <c r="I450" s="37">
        <v>1125</v>
      </c>
      <c r="J450" s="35">
        <v>40785</v>
      </c>
      <c r="K450" s="34" t="s">
        <v>19</v>
      </c>
      <c r="L450" s="34" t="s">
        <v>109</v>
      </c>
      <c r="M450" s="8" t="s">
        <v>69</v>
      </c>
      <c r="N450" s="34" t="s">
        <v>200</v>
      </c>
      <c r="O450" s="34" t="s">
        <v>84</v>
      </c>
      <c r="P450" s="97">
        <f t="shared" si="6"/>
        <v>0.9</v>
      </c>
    </row>
    <row r="451" spans="1:16" ht="22.5" hidden="1" customHeight="1">
      <c r="A451" s="8">
        <v>448</v>
      </c>
      <c r="B451" s="32" t="s">
        <v>1043</v>
      </c>
      <c r="C451" s="33"/>
      <c r="D451" s="34" t="s">
        <v>31</v>
      </c>
      <c r="E451" s="35">
        <v>40605</v>
      </c>
      <c r="F451" s="12" t="s">
        <v>1044</v>
      </c>
      <c r="G451" s="94">
        <v>1.51</v>
      </c>
      <c r="H451" s="36">
        <v>1.57</v>
      </c>
      <c r="I451" s="37">
        <v>1359</v>
      </c>
      <c r="J451" s="35">
        <v>40634</v>
      </c>
      <c r="K451" s="34" t="s">
        <v>68</v>
      </c>
      <c r="L451" s="34" t="s">
        <v>357</v>
      </c>
      <c r="M451" s="8" t="s">
        <v>69</v>
      </c>
      <c r="N451" s="34" t="s">
        <v>22</v>
      </c>
      <c r="O451" s="34" t="s">
        <v>87</v>
      </c>
      <c r="P451" s="97">
        <f t="shared" si="6"/>
        <v>0.9</v>
      </c>
    </row>
    <row r="452" spans="1:16" ht="22.5" hidden="1" customHeight="1">
      <c r="A452" s="8">
        <v>449</v>
      </c>
      <c r="B452" s="32" t="s">
        <v>1045</v>
      </c>
      <c r="C452" s="33"/>
      <c r="D452" s="34" t="s">
        <v>17</v>
      </c>
      <c r="E452" s="35">
        <v>40605</v>
      </c>
      <c r="F452" s="12" t="s">
        <v>1046</v>
      </c>
      <c r="G452" s="94">
        <v>22.86</v>
      </c>
      <c r="H452" s="36">
        <v>133.29</v>
      </c>
      <c r="I452" s="37">
        <v>20574</v>
      </c>
      <c r="J452" s="35">
        <v>41068</v>
      </c>
      <c r="K452" s="34" t="s">
        <v>19</v>
      </c>
      <c r="L452" s="34" t="s">
        <v>20</v>
      </c>
      <c r="M452" s="8" t="s">
        <v>27</v>
      </c>
      <c r="N452" s="34" t="s">
        <v>22</v>
      </c>
      <c r="O452" s="34" t="s">
        <v>343</v>
      </c>
      <c r="P452" s="97">
        <f t="shared" si="6"/>
        <v>0.90000000000000013</v>
      </c>
    </row>
    <row r="453" spans="1:16" ht="22.5" hidden="1" customHeight="1">
      <c r="A453" s="8">
        <v>450</v>
      </c>
      <c r="B453" s="32" t="s">
        <v>29</v>
      </c>
      <c r="C453" s="33" t="s">
        <v>1047</v>
      </c>
      <c r="D453" s="34" t="s">
        <v>31</v>
      </c>
      <c r="E453" s="35">
        <v>40613</v>
      </c>
      <c r="F453" s="12" t="s">
        <v>1048</v>
      </c>
      <c r="G453" s="94">
        <v>4.5</v>
      </c>
      <c r="H453" s="36">
        <v>19.71</v>
      </c>
      <c r="I453" s="37">
        <v>4050</v>
      </c>
      <c r="J453" s="35">
        <v>40619</v>
      </c>
      <c r="K453" s="34" t="s">
        <v>68</v>
      </c>
      <c r="L453" s="34" t="s">
        <v>35</v>
      </c>
      <c r="M453" s="8" t="s">
        <v>69</v>
      </c>
      <c r="N453" s="34" t="s">
        <v>22</v>
      </c>
      <c r="O453" s="34" t="s">
        <v>136</v>
      </c>
      <c r="P453" s="97">
        <f t="shared" ref="P453:P516" si="7">I453/1000/G453</f>
        <v>0.89999999999999991</v>
      </c>
    </row>
    <row r="454" spans="1:16" ht="22.5" customHeight="1">
      <c r="A454" s="8">
        <v>451</v>
      </c>
      <c r="B454" s="32" t="s">
        <v>936</v>
      </c>
      <c r="C454" s="33" t="s">
        <v>1049</v>
      </c>
      <c r="D454" s="34" t="s">
        <v>31</v>
      </c>
      <c r="E454" s="35">
        <v>40633</v>
      </c>
      <c r="F454" s="12" t="s">
        <v>1050</v>
      </c>
      <c r="G454" s="94">
        <v>3.65</v>
      </c>
      <c r="H454" s="36">
        <v>30.29</v>
      </c>
      <c r="I454" s="37">
        <v>3285</v>
      </c>
      <c r="J454" s="35">
        <v>40634</v>
      </c>
      <c r="K454" s="34" t="s">
        <v>68</v>
      </c>
      <c r="L454" s="34" t="s">
        <v>139</v>
      </c>
      <c r="M454" s="8" t="s">
        <v>69</v>
      </c>
      <c r="N454" s="34" t="s">
        <v>22</v>
      </c>
      <c r="O454" s="34" t="s">
        <v>153</v>
      </c>
      <c r="P454" s="97">
        <f t="shared" si="7"/>
        <v>0.9</v>
      </c>
    </row>
    <row r="455" spans="1:16" ht="22.5" hidden="1" customHeight="1">
      <c r="A455" s="8">
        <v>452</v>
      </c>
      <c r="B455" s="32" t="s">
        <v>1000</v>
      </c>
      <c r="C455" s="33" t="s">
        <v>1051</v>
      </c>
      <c r="D455" s="34" t="s">
        <v>17</v>
      </c>
      <c r="E455" s="35">
        <v>40647</v>
      </c>
      <c r="F455" s="12" t="s">
        <v>1052</v>
      </c>
      <c r="G455" s="94">
        <v>2.8319999999999999</v>
      </c>
      <c r="H455" s="36">
        <v>10.11</v>
      </c>
      <c r="I455" s="37">
        <v>2548.7999999999997</v>
      </c>
      <c r="J455" s="35">
        <v>41034</v>
      </c>
      <c r="K455" s="34" t="s">
        <v>96</v>
      </c>
      <c r="L455" s="34" t="s">
        <v>402</v>
      </c>
      <c r="M455" s="8" t="s">
        <v>69</v>
      </c>
      <c r="N455" s="34" t="s">
        <v>22</v>
      </c>
      <c r="O455" s="34" t="s">
        <v>40</v>
      </c>
      <c r="P455" s="97">
        <f t="shared" si="7"/>
        <v>0.89999999999999991</v>
      </c>
    </row>
    <row r="456" spans="1:16" ht="22.5" hidden="1" customHeight="1">
      <c r="A456" s="8">
        <v>453</v>
      </c>
      <c r="B456" s="32" t="s">
        <v>1053</v>
      </c>
      <c r="C456" s="33"/>
      <c r="D456" s="34" t="s">
        <v>31</v>
      </c>
      <c r="E456" s="35">
        <v>40675</v>
      </c>
      <c r="F456" s="12" t="s">
        <v>1054</v>
      </c>
      <c r="G456" s="94">
        <v>1.748</v>
      </c>
      <c r="H456" s="36">
        <v>12.138</v>
      </c>
      <c r="I456" s="37">
        <v>1573.2</v>
      </c>
      <c r="J456" s="35">
        <v>40725</v>
      </c>
      <c r="K456" s="34" t="s">
        <v>96</v>
      </c>
      <c r="L456" s="34" t="s">
        <v>402</v>
      </c>
      <c r="M456" s="34" t="s">
        <v>69</v>
      </c>
      <c r="N456" s="34" t="s">
        <v>22</v>
      </c>
      <c r="O456" s="34" t="s">
        <v>221</v>
      </c>
      <c r="P456" s="97">
        <f t="shared" si="7"/>
        <v>0.90000000000000013</v>
      </c>
    </row>
    <row r="457" spans="1:16" ht="22.5" hidden="1" customHeight="1">
      <c r="A457" s="8">
        <v>454</v>
      </c>
      <c r="B457" s="32" t="s">
        <v>341</v>
      </c>
      <c r="C457" s="33"/>
      <c r="D457" s="34" t="s">
        <v>31</v>
      </c>
      <c r="E457" s="35">
        <v>40710</v>
      </c>
      <c r="F457" s="12" t="s">
        <v>1055</v>
      </c>
      <c r="G457" s="94">
        <v>101.26899999999989</v>
      </c>
      <c r="H457" s="36">
        <v>391</v>
      </c>
      <c r="I457" s="37">
        <v>102666.51219999988</v>
      </c>
      <c r="J457" s="35">
        <v>40724</v>
      </c>
      <c r="K457" s="34" t="s">
        <v>19</v>
      </c>
      <c r="L457" s="34" t="s">
        <v>109</v>
      </c>
      <c r="M457" s="34" t="s">
        <v>102</v>
      </c>
      <c r="N457" s="34" t="s">
        <v>22</v>
      </c>
      <c r="O457" s="34" t="s">
        <v>343</v>
      </c>
      <c r="P457" s="97">
        <f t="shared" si="7"/>
        <v>1.0138</v>
      </c>
    </row>
    <row r="458" spans="1:16" ht="22.5" hidden="1" customHeight="1">
      <c r="A458" s="8">
        <v>455</v>
      </c>
      <c r="B458" s="32" t="s">
        <v>1056</v>
      </c>
      <c r="C458" s="33"/>
      <c r="D458" s="34" t="s">
        <v>31</v>
      </c>
      <c r="E458" s="35">
        <v>40717</v>
      </c>
      <c r="F458" s="12" t="s">
        <v>1057</v>
      </c>
      <c r="G458" s="94">
        <v>30.85</v>
      </c>
      <c r="H458" s="36">
        <v>143</v>
      </c>
      <c r="I458" s="37">
        <v>27765</v>
      </c>
      <c r="J458" s="35">
        <v>40575</v>
      </c>
      <c r="K458" s="34" t="s">
        <v>68</v>
      </c>
      <c r="L458" s="34" t="s">
        <v>139</v>
      </c>
      <c r="M458" s="8" t="s">
        <v>69</v>
      </c>
      <c r="N458" s="34" t="s">
        <v>22</v>
      </c>
      <c r="O458" s="34" t="s">
        <v>358</v>
      </c>
      <c r="P458" s="97">
        <f t="shared" si="7"/>
        <v>0.9</v>
      </c>
    </row>
    <row r="459" spans="1:16" ht="22.5" customHeight="1">
      <c r="A459" s="8">
        <v>456</v>
      </c>
      <c r="B459" s="32" t="s">
        <v>1058</v>
      </c>
      <c r="C459" s="33" t="s">
        <v>1059</v>
      </c>
      <c r="D459" s="34" t="s">
        <v>31</v>
      </c>
      <c r="E459" s="35">
        <v>40724</v>
      </c>
      <c r="F459" s="36" t="s">
        <v>1060</v>
      </c>
      <c r="G459" s="94">
        <v>24</v>
      </c>
      <c r="H459" s="36">
        <v>153.46</v>
      </c>
      <c r="I459" s="37">
        <v>21600</v>
      </c>
      <c r="J459" s="35">
        <v>40908</v>
      </c>
      <c r="K459" s="34" t="s">
        <v>68</v>
      </c>
      <c r="L459" s="34" t="s">
        <v>139</v>
      </c>
      <c r="M459" s="8" t="s">
        <v>69</v>
      </c>
      <c r="N459" s="34" t="s">
        <v>22</v>
      </c>
      <c r="O459" s="34" t="s">
        <v>153</v>
      </c>
      <c r="P459" s="97">
        <f t="shared" si="7"/>
        <v>0.9</v>
      </c>
    </row>
    <row r="460" spans="1:16" ht="22.5" hidden="1" customHeight="1">
      <c r="A460" s="8">
        <v>457</v>
      </c>
      <c r="B460" s="32" t="s">
        <v>1061</v>
      </c>
      <c r="C460" s="33"/>
      <c r="D460" s="34" t="s">
        <v>31</v>
      </c>
      <c r="E460" s="35">
        <v>40759</v>
      </c>
      <c r="F460" s="36" t="s">
        <v>1062</v>
      </c>
      <c r="G460" s="94">
        <v>161</v>
      </c>
      <c r="H460" s="36">
        <v>521.9</v>
      </c>
      <c r="I460" s="37">
        <v>322000</v>
      </c>
      <c r="J460" s="35">
        <v>41029</v>
      </c>
      <c r="K460" s="34" t="s">
        <v>108</v>
      </c>
      <c r="L460" s="34" t="s">
        <v>109</v>
      </c>
      <c r="M460" s="8" t="s">
        <v>110</v>
      </c>
      <c r="N460" s="34" t="s">
        <v>200</v>
      </c>
      <c r="O460" s="34" t="s">
        <v>63</v>
      </c>
      <c r="P460" s="97">
        <f t="shared" si="7"/>
        <v>2</v>
      </c>
    </row>
    <row r="461" spans="1:16" ht="22.5" hidden="1" customHeight="1">
      <c r="A461" s="8">
        <v>458</v>
      </c>
      <c r="B461" s="32" t="s">
        <v>1063</v>
      </c>
      <c r="C461" s="33"/>
      <c r="D461" s="34" t="s">
        <v>31</v>
      </c>
      <c r="E461" s="35">
        <v>40759</v>
      </c>
      <c r="F461" s="36" t="s">
        <v>1064</v>
      </c>
      <c r="G461" s="94">
        <v>200</v>
      </c>
      <c r="H461" s="36">
        <v>620</v>
      </c>
      <c r="I461" s="37">
        <v>400000</v>
      </c>
      <c r="J461" s="35">
        <v>41944</v>
      </c>
      <c r="K461" s="34" t="s">
        <v>108</v>
      </c>
      <c r="L461" s="34" t="s">
        <v>109</v>
      </c>
      <c r="M461" s="8" t="s">
        <v>110</v>
      </c>
      <c r="N461" s="34" t="s">
        <v>22</v>
      </c>
      <c r="O461" s="34" t="s">
        <v>60</v>
      </c>
      <c r="P461" s="97">
        <f t="shared" si="7"/>
        <v>2</v>
      </c>
    </row>
    <row r="462" spans="1:16" ht="22.5" hidden="1" customHeight="1">
      <c r="A462" s="8">
        <v>459</v>
      </c>
      <c r="B462" s="32" t="s">
        <v>29</v>
      </c>
      <c r="C462" s="33" t="s">
        <v>1065</v>
      </c>
      <c r="D462" s="34" t="s">
        <v>31</v>
      </c>
      <c r="E462" s="35">
        <v>40773</v>
      </c>
      <c r="F462" s="36" t="s">
        <v>1066</v>
      </c>
      <c r="G462" s="94">
        <v>100.36</v>
      </c>
      <c r="H462" s="36">
        <v>580.11</v>
      </c>
      <c r="I462" s="37">
        <v>90324</v>
      </c>
      <c r="J462" s="35">
        <v>40782</v>
      </c>
      <c r="K462" s="34" t="s">
        <v>1067</v>
      </c>
      <c r="L462" s="34" t="s">
        <v>35</v>
      </c>
      <c r="M462" s="8" t="s">
        <v>36</v>
      </c>
      <c r="N462" s="34" t="s">
        <v>22</v>
      </c>
      <c r="O462" s="34" t="s">
        <v>37</v>
      </c>
      <c r="P462" s="97">
        <f t="shared" si="7"/>
        <v>0.9</v>
      </c>
    </row>
    <row r="463" spans="1:16" ht="22.5" hidden="1" customHeight="1">
      <c r="A463" s="8">
        <v>460</v>
      </c>
      <c r="B463" s="32" t="s">
        <v>1068</v>
      </c>
      <c r="C463" s="33" t="s">
        <v>1069</v>
      </c>
      <c r="D463" s="34" t="s">
        <v>17</v>
      </c>
      <c r="E463" s="35">
        <v>40779</v>
      </c>
      <c r="F463" s="36" t="s">
        <v>1070</v>
      </c>
      <c r="G463" s="94">
        <v>3.1829999999999998</v>
      </c>
      <c r="H463" s="36">
        <v>19.72</v>
      </c>
      <c r="I463" s="37">
        <v>2864.7</v>
      </c>
      <c r="J463" s="35">
        <v>40805</v>
      </c>
      <c r="K463" s="34" t="s">
        <v>19</v>
      </c>
      <c r="L463" s="34" t="s">
        <v>26</v>
      </c>
      <c r="M463" s="8" t="s">
        <v>69</v>
      </c>
      <c r="N463" s="34" t="s">
        <v>22</v>
      </c>
      <c r="O463" s="34" t="s">
        <v>263</v>
      </c>
      <c r="P463" s="97">
        <f t="shared" si="7"/>
        <v>0.9</v>
      </c>
    </row>
    <row r="464" spans="1:16" ht="22.5" hidden="1" customHeight="1">
      <c r="A464" s="8">
        <v>461</v>
      </c>
      <c r="B464" s="32" t="s">
        <v>1071</v>
      </c>
      <c r="C464" s="33"/>
      <c r="D464" s="34" t="s">
        <v>31</v>
      </c>
      <c r="E464" s="35">
        <v>40787</v>
      </c>
      <c r="F464" s="36" t="s">
        <v>1072</v>
      </c>
      <c r="G464" s="94">
        <v>27.6</v>
      </c>
      <c r="H464" s="36">
        <v>210.24</v>
      </c>
      <c r="I464" s="37">
        <v>41400</v>
      </c>
      <c r="J464" s="35">
        <v>42794</v>
      </c>
      <c r="K464" s="34" t="s">
        <v>43</v>
      </c>
      <c r="L464" s="34" t="s">
        <v>896</v>
      </c>
      <c r="M464" s="8" t="s">
        <v>44</v>
      </c>
      <c r="N464" s="34" t="s">
        <v>200</v>
      </c>
      <c r="O464" s="34" t="s">
        <v>283</v>
      </c>
      <c r="P464" s="97">
        <f t="shared" si="7"/>
        <v>1.4999999999999998</v>
      </c>
    </row>
    <row r="465" spans="1:16" ht="22.5" hidden="1" customHeight="1">
      <c r="A465" s="8">
        <v>462</v>
      </c>
      <c r="B465" s="32" t="s">
        <v>1073</v>
      </c>
      <c r="C465" s="33"/>
      <c r="D465" s="34" t="s">
        <v>714</v>
      </c>
      <c r="E465" s="35">
        <v>40794</v>
      </c>
      <c r="F465" s="36" t="s">
        <v>1074</v>
      </c>
      <c r="G465" s="94">
        <v>30</v>
      </c>
      <c r="H465" s="36">
        <v>60</v>
      </c>
      <c r="I465" s="37">
        <v>60000</v>
      </c>
      <c r="J465" s="35">
        <v>42277</v>
      </c>
      <c r="K465" s="34" t="s">
        <v>1039</v>
      </c>
      <c r="L465" s="34" t="s">
        <v>716</v>
      </c>
      <c r="M465" s="8" t="s">
        <v>1040</v>
      </c>
      <c r="N465" s="34" t="s">
        <v>200</v>
      </c>
      <c r="O465" s="34" t="s">
        <v>40</v>
      </c>
      <c r="P465" s="97">
        <f t="shared" si="7"/>
        <v>2</v>
      </c>
    </row>
    <row r="466" spans="1:16" ht="22.5" hidden="1" customHeight="1">
      <c r="A466" s="8">
        <v>463</v>
      </c>
      <c r="B466" s="32" t="s">
        <v>1075</v>
      </c>
      <c r="C466" s="33"/>
      <c r="D466" s="34" t="s">
        <v>31</v>
      </c>
      <c r="E466" s="35">
        <v>40794</v>
      </c>
      <c r="F466" s="36" t="s">
        <v>1076</v>
      </c>
      <c r="G466" s="94">
        <v>2.0550000000000002</v>
      </c>
      <c r="H466" s="36">
        <v>16.440000000000001</v>
      </c>
      <c r="I466" s="37">
        <v>1849.5000000000002</v>
      </c>
      <c r="J466" s="35">
        <v>40843</v>
      </c>
      <c r="K466" s="34" t="s">
        <v>19</v>
      </c>
      <c r="L466" s="34" t="s">
        <v>297</v>
      </c>
      <c r="M466" s="34" t="s">
        <v>69</v>
      </c>
      <c r="N466" s="34" t="s">
        <v>22</v>
      </c>
      <c r="O466" s="34" t="s">
        <v>63</v>
      </c>
      <c r="P466" s="97">
        <f t="shared" si="7"/>
        <v>0.9</v>
      </c>
    </row>
    <row r="467" spans="1:16" ht="22.5" hidden="1" customHeight="1">
      <c r="A467" s="8">
        <v>464</v>
      </c>
      <c r="B467" s="32" t="s">
        <v>1045</v>
      </c>
      <c r="C467" s="33" t="s">
        <v>1077</v>
      </c>
      <c r="D467" s="34" t="s">
        <v>17</v>
      </c>
      <c r="E467" s="35">
        <v>40794</v>
      </c>
      <c r="F467" s="36" t="s">
        <v>1078</v>
      </c>
      <c r="G467" s="94">
        <v>15.5</v>
      </c>
      <c r="H467" s="36">
        <v>42.02</v>
      </c>
      <c r="I467" s="37">
        <v>18600</v>
      </c>
      <c r="J467" s="35">
        <v>40843</v>
      </c>
      <c r="K467" s="34" t="s">
        <v>1079</v>
      </c>
      <c r="L467" s="34" t="s">
        <v>20</v>
      </c>
      <c r="M467" s="8" t="s">
        <v>49</v>
      </c>
      <c r="N467" s="34" t="s">
        <v>22</v>
      </c>
      <c r="O467" s="34" t="s">
        <v>40</v>
      </c>
      <c r="P467" s="97">
        <f t="shared" si="7"/>
        <v>1.2000000000000002</v>
      </c>
    </row>
    <row r="468" spans="1:16" ht="22.5" hidden="1" customHeight="1">
      <c r="A468" s="8">
        <v>465</v>
      </c>
      <c r="B468" s="32" t="s">
        <v>112</v>
      </c>
      <c r="C468" s="33" t="s">
        <v>1080</v>
      </c>
      <c r="D468" s="34" t="s">
        <v>17</v>
      </c>
      <c r="E468" s="35">
        <v>40800</v>
      </c>
      <c r="F468" s="36" t="s">
        <v>1081</v>
      </c>
      <c r="G468" s="94">
        <v>19.5</v>
      </c>
      <c r="H468" s="36">
        <v>135.9</v>
      </c>
      <c r="I468" s="37">
        <v>17550</v>
      </c>
      <c r="J468" s="35">
        <v>40814</v>
      </c>
      <c r="K468" s="34" t="s">
        <v>771</v>
      </c>
      <c r="L468" s="34" t="s">
        <v>35</v>
      </c>
      <c r="M468" s="8" t="s">
        <v>27</v>
      </c>
      <c r="N468" s="34" t="s">
        <v>22</v>
      </c>
      <c r="O468" s="34" t="s">
        <v>63</v>
      </c>
      <c r="P468" s="97">
        <f t="shared" si="7"/>
        <v>0.9</v>
      </c>
    </row>
    <row r="469" spans="1:16" ht="22.5" hidden="1" customHeight="1">
      <c r="A469" s="8">
        <v>466</v>
      </c>
      <c r="B469" s="32" t="s">
        <v>1082</v>
      </c>
      <c r="C469" s="33"/>
      <c r="D469" s="34" t="s">
        <v>31</v>
      </c>
      <c r="E469" s="35">
        <v>40800</v>
      </c>
      <c r="F469" s="36" t="s">
        <v>1083</v>
      </c>
      <c r="G469" s="94">
        <v>220</v>
      </c>
      <c r="H469" s="36">
        <v>1773</v>
      </c>
      <c r="I469" s="37">
        <v>222000</v>
      </c>
      <c r="J469" s="35">
        <v>42217</v>
      </c>
      <c r="K469" s="34" t="s">
        <v>19</v>
      </c>
      <c r="L469" s="34" t="s">
        <v>109</v>
      </c>
      <c r="M469" s="8" t="s">
        <v>21</v>
      </c>
      <c r="N469" s="34" t="s">
        <v>22</v>
      </c>
      <c r="O469" s="34" t="s">
        <v>221</v>
      </c>
      <c r="P469" s="97">
        <f t="shared" si="7"/>
        <v>1.009090909090909</v>
      </c>
    </row>
    <row r="470" spans="1:16" ht="22.5" hidden="1" customHeight="1">
      <c r="A470" s="8">
        <v>467</v>
      </c>
      <c r="B470" s="32" t="s">
        <v>1084</v>
      </c>
      <c r="C470" s="33"/>
      <c r="D470" s="34" t="s">
        <v>31</v>
      </c>
      <c r="E470" s="38">
        <v>40800</v>
      </c>
      <c r="F470" s="36" t="s">
        <v>1085</v>
      </c>
      <c r="G470" s="94">
        <v>40</v>
      </c>
      <c r="H470" s="36">
        <v>126</v>
      </c>
      <c r="I470" s="37">
        <v>80000</v>
      </c>
      <c r="J470" s="35">
        <v>43159</v>
      </c>
      <c r="K470" s="34" t="s">
        <v>108</v>
      </c>
      <c r="L470" s="34" t="s">
        <v>109</v>
      </c>
      <c r="M470" s="34" t="s">
        <v>110</v>
      </c>
      <c r="N470" s="34" t="s">
        <v>200</v>
      </c>
      <c r="O470" s="34" t="s">
        <v>45</v>
      </c>
      <c r="P470" s="97">
        <f t="shared" si="7"/>
        <v>2</v>
      </c>
    </row>
    <row r="471" spans="1:16" ht="22.5" hidden="1" customHeight="1">
      <c r="A471" s="8">
        <v>468</v>
      </c>
      <c r="B471" s="32" t="s">
        <v>596</v>
      </c>
      <c r="C471" s="33" t="s">
        <v>1086</v>
      </c>
      <c r="D471" s="34" t="s">
        <v>31</v>
      </c>
      <c r="E471" s="38">
        <v>40800</v>
      </c>
      <c r="F471" s="36" t="s">
        <v>1087</v>
      </c>
      <c r="G471" s="94">
        <v>3</v>
      </c>
      <c r="H471" s="36">
        <v>1.89</v>
      </c>
      <c r="I471" s="37">
        <v>2700</v>
      </c>
      <c r="J471" s="35">
        <v>40848</v>
      </c>
      <c r="K471" s="34" t="s">
        <v>68</v>
      </c>
      <c r="L471" s="34" t="s">
        <v>357</v>
      </c>
      <c r="M471" s="34" t="s">
        <v>69</v>
      </c>
      <c r="N471" s="34" t="s">
        <v>22</v>
      </c>
      <c r="O471" s="34" t="s">
        <v>84</v>
      </c>
      <c r="P471" s="97">
        <f t="shared" si="7"/>
        <v>0.9</v>
      </c>
    </row>
    <row r="472" spans="1:16" ht="22.5" hidden="1" customHeight="1">
      <c r="A472" s="8">
        <v>469</v>
      </c>
      <c r="B472" s="32" t="s">
        <v>1088</v>
      </c>
      <c r="C472" s="33"/>
      <c r="D472" s="34" t="s">
        <v>31</v>
      </c>
      <c r="E472" s="38">
        <v>40808</v>
      </c>
      <c r="F472" s="36" t="s">
        <v>1089</v>
      </c>
      <c r="G472" s="94">
        <v>6.6080000000000005</v>
      </c>
      <c r="H472" s="36">
        <v>19.259</v>
      </c>
      <c r="I472" s="37">
        <v>0</v>
      </c>
      <c r="J472" s="35">
        <v>40822</v>
      </c>
      <c r="K472" s="34" t="s">
        <v>1090</v>
      </c>
      <c r="L472" s="34" t="s">
        <v>402</v>
      </c>
      <c r="M472" s="8" t="s">
        <v>1091</v>
      </c>
      <c r="N472" s="34" t="s">
        <v>22</v>
      </c>
      <c r="O472" s="34" t="s">
        <v>84</v>
      </c>
      <c r="P472" s="97">
        <f t="shared" si="7"/>
        <v>0</v>
      </c>
    </row>
    <row r="473" spans="1:16" ht="22.5" hidden="1" customHeight="1">
      <c r="A473" s="8">
        <v>470</v>
      </c>
      <c r="B473" s="32" t="s">
        <v>1092</v>
      </c>
      <c r="C473" s="33"/>
      <c r="D473" s="34" t="s">
        <v>31</v>
      </c>
      <c r="E473" s="35">
        <v>40822</v>
      </c>
      <c r="F473" s="36" t="s">
        <v>1093</v>
      </c>
      <c r="G473" s="94">
        <v>2</v>
      </c>
      <c r="H473" s="36">
        <v>16</v>
      </c>
      <c r="I473" s="37">
        <v>1800</v>
      </c>
      <c r="J473" s="35">
        <v>41200</v>
      </c>
      <c r="K473" s="34" t="s">
        <v>19</v>
      </c>
      <c r="L473" s="34" t="s">
        <v>26</v>
      </c>
      <c r="M473" s="8" t="s">
        <v>69</v>
      </c>
      <c r="N473" s="34" t="s">
        <v>22</v>
      </c>
      <c r="O473" s="34" t="s">
        <v>308</v>
      </c>
      <c r="P473" s="97">
        <f t="shared" si="7"/>
        <v>0.9</v>
      </c>
    </row>
    <row r="474" spans="1:16" ht="22.5" hidden="1" customHeight="1">
      <c r="A474" s="8">
        <v>471</v>
      </c>
      <c r="B474" s="32" t="s">
        <v>1094</v>
      </c>
      <c r="C474" s="33"/>
      <c r="D474" s="34" t="s">
        <v>31</v>
      </c>
      <c r="E474" s="35">
        <v>40822</v>
      </c>
      <c r="F474" s="36" t="s">
        <v>1095</v>
      </c>
      <c r="G474" s="94">
        <v>74</v>
      </c>
      <c r="H474" s="36">
        <v>292</v>
      </c>
      <c r="I474" s="37">
        <v>148000</v>
      </c>
      <c r="J474" s="35">
        <v>41091</v>
      </c>
      <c r="K474" s="34" t="s">
        <v>108</v>
      </c>
      <c r="L474" s="34" t="s">
        <v>109</v>
      </c>
      <c r="M474" s="8" t="s">
        <v>110</v>
      </c>
      <c r="N474" s="34" t="s">
        <v>22</v>
      </c>
      <c r="O474" s="34" t="s">
        <v>111</v>
      </c>
      <c r="P474" s="97">
        <f t="shared" si="7"/>
        <v>2</v>
      </c>
    </row>
    <row r="475" spans="1:16" ht="22.5" hidden="1" customHeight="1">
      <c r="A475" s="8">
        <v>472</v>
      </c>
      <c r="B475" s="32" t="s">
        <v>1096</v>
      </c>
      <c r="C475" s="33"/>
      <c r="D475" s="34" t="s">
        <v>31</v>
      </c>
      <c r="E475" s="35">
        <v>40829</v>
      </c>
      <c r="F475" s="36" t="s">
        <v>1097</v>
      </c>
      <c r="G475" s="94">
        <v>2.7</v>
      </c>
      <c r="H475" s="36">
        <v>1.4</v>
      </c>
      <c r="I475" s="37">
        <v>2430</v>
      </c>
      <c r="J475" s="35">
        <v>40940</v>
      </c>
      <c r="K475" s="34" t="s">
        <v>68</v>
      </c>
      <c r="L475" s="34" t="s">
        <v>410</v>
      </c>
      <c r="M475" s="8" t="s">
        <v>69</v>
      </c>
      <c r="N475" s="34" t="s">
        <v>22</v>
      </c>
      <c r="O475" s="34" t="s">
        <v>289</v>
      </c>
      <c r="P475" s="97">
        <f t="shared" si="7"/>
        <v>0.9</v>
      </c>
    </row>
    <row r="476" spans="1:16" ht="22.5" hidden="1" customHeight="1">
      <c r="A476" s="8">
        <v>473</v>
      </c>
      <c r="B476" s="32" t="s">
        <v>1098</v>
      </c>
      <c r="C476" s="33"/>
      <c r="D476" s="34" t="s">
        <v>51</v>
      </c>
      <c r="E476" s="35">
        <v>40863</v>
      </c>
      <c r="F476" s="36" t="s">
        <v>1099</v>
      </c>
      <c r="G476" s="94">
        <v>10</v>
      </c>
      <c r="H476" s="36">
        <v>87.5</v>
      </c>
      <c r="I476" s="37">
        <v>0</v>
      </c>
      <c r="J476" s="35">
        <v>41183</v>
      </c>
      <c r="K476" s="34" t="s">
        <v>53</v>
      </c>
      <c r="L476" s="34" t="s">
        <v>53</v>
      </c>
      <c r="M476" s="8" t="s">
        <v>53</v>
      </c>
      <c r="N476" s="34" t="s">
        <v>22</v>
      </c>
      <c r="O476" s="34" t="s">
        <v>283</v>
      </c>
      <c r="P476" s="97">
        <f t="shared" si="7"/>
        <v>0</v>
      </c>
    </row>
    <row r="477" spans="1:16" ht="22.5" hidden="1" customHeight="1">
      <c r="A477" s="8">
        <v>474</v>
      </c>
      <c r="B477" s="32" t="s">
        <v>1056</v>
      </c>
      <c r="C477" s="33"/>
      <c r="D477" s="34" t="s">
        <v>17</v>
      </c>
      <c r="E477" s="35">
        <v>40885</v>
      </c>
      <c r="F477" s="36" t="s">
        <v>1100</v>
      </c>
      <c r="G477" s="94">
        <v>46</v>
      </c>
      <c r="H477" s="36">
        <v>378</v>
      </c>
      <c r="I477" s="37">
        <v>55200</v>
      </c>
      <c r="J477" s="35">
        <v>42104</v>
      </c>
      <c r="K477" s="34" t="s">
        <v>448</v>
      </c>
      <c r="L477" s="34" t="s">
        <v>139</v>
      </c>
      <c r="M477" s="8" t="s">
        <v>49</v>
      </c>
      <c r="N477" s="34" t="s">
        <v>22</v>
      </c>
      <c r="O477" s="34" t="s">
        <v>358</v>
      </c>
      <c r="P477" s="97">
        <f t="shared" si="7"/>
        <v>1.2</v>
      </c>
    </row>
    <row r="478" spans="1:16" ht="22.5" hidden="1" customHeight="1">
      <c r="A478" s="8">
        <v>475</v>
      </c>
      <c r="B478" s="32" t="s">
        <v>1101</v>
      </c>
      <c r="C478" s="33"/>
      <c r="D478" s="34" t="s">
        <v>31</v>
      </c>
      <c r="E478" s="35">
        <v>40885</v>
      </c>
      <c r="F478" s="36" t="s">
        <v>1102</v>
      </c>
      <c r="G478" s="94">
        <v>530</v>
      </c>
      <c r="H478" s="36">
        <v>3966</v>
      </c>
      <c r="I478" s="37">
        <v>537314</v>
      </c>
      <c r="J478" s="35">
        <v>41609</v>
      </c>
      <c r="K478" s="34" t="s">
        <v>19</v>
      </c>
      <c r="L478" s="34" t="s">
        <v>139</v>
      </c>
      <c r="M478" s="8" t="s">
        <v>102</v>
      </c>
      <c r="N478" s="34" t="s">
        <v>22</v>
      </c>
      <c r="O478" s="34" t="s">
        <v>54</v>
      </c>
      <c r="P478" s="97">
        <f t="shared" si="7"/>
        <v>1.0138</v>
      </c>
    </row>
    <row r="479" spans="1:16" ht="22.5" hidden="1" customHeight="1">
      <c r="A479" s="8">
        <v>476</v>
      </c>
      <c r="B479" s="32" t="s">
        <v>1103</v>
      </c>
      <c r="C479" s="33"/>
      <c r="D479" s="34" t="s">
        <v>31</v>
      </c>
      <c r="E479" s="35">
        <v>40885</v>
      </c>
      <c r="F479" s="36" t="s">
        <v>1104</v>
      </c>
      <c r="G479" s="94">
        <v>126</v>
      </c>
      <c r="H479" s="36">
        <v>330</v>
      </c>
      <c r="I479" s="37">
        <v>252000</v>
      </c>
      <c r="J479" s="35">
        <v>42551</v>
      </c>
      <c r="K479" s="34" t="s">
        <v>108</v>
      </c>
      <c r="L479" s="34" t="s">
        <v>109</v>
      </c>
      <c r="M479" s="8" t="s">
        <v>110</v>
      </c>
      <c r="N479" s="34" t="s">
        <v>200</v>
      </c>
      <c r="O479" s="34" t="s">
        <v>23</v>
      </c>
      <c r="P479" s="97">
        <f t="shared" si="7"/>
        <v>2</v>
      </c>
    </row>
    <row r="480" spans="1:16" ht="22.5" hidden="1" customHeight="1">
      <c r="A480" s="8">
        <v>477</v>
      </c>
      <c r="B480" s="32" t="s">
        <v>1105</v>
      </c>
      <c r="C480" s="33"/>
      <c r="D480" s="34" t="s">
        <v>17</v>
      </c>
      <c r="E480" s="35">
        <v>40920</v>
      </c>
      <c r="F480" s="36" t="s">
        <v>1106</v>
      </c>
      <c r="G480" s="94">
        <v>8</v>
      </c>
      <c r="H480" s="36">
        <v>34.56</v>
      </c>
      <c r="I480" s="37">
        <v>9600</v>
      </c>
      <c r="J480" s="35">
        <v>41365</v>
      </c>
      <c r="K480" s="34" t="s">
        <v>224</v>
      </c>
      <c r="L480" s="34" t="s">
        <v>90</v>
      </c>
      <c r="M480" s="8" t="s">
        <v>49</v>
      </c>
      <c r="N480" s="34" t="s">
        <v>22</v>
      </c>
      <c r="O480" s="34" t="s">
        <v>45</v>
      </c>
      <c r="P480" s="97">
        <f t="shared" si="7"/>
        <v>1.2</v>
      </c>
    </row>
    <row r="481" spans="1:16" ht="22.5" hidden="1" customHeight="1">
      <c r="A481" s="8">
        <v>478</v>
      </c>
      <c r="B481" s="32" t="s">
        <v>1107</v>
      </c>
      <c r="C481" s="33"/>
      <c r="D481" s="34" t="s">
        <v>17</v>
      </c>
      <c r="E481" s="35">
        <v>40920</v>
      </c>
      <c r="F481" s="36" t="s">
        <v>1108</v>
      </c>
      <c r="G481" s="94">
        <v>28</v>
      </c>
      <c r="H481" s="36">
        <v>233.02</v>
      </c>
      <c r="I481" s="37">
        <v>25200</v>
      </c>
      <c r="J481" s="35">
        <v>41122</v>
      </c>
      <c r="K481" s="34" t="s">
        <v>19</v>
      </c>
      <c r="L481" s="34" t="s">
        <v>109</v>
      </c>
      <c r="M481" s="8" t="s">
        <v>27</v>
      </c>
      <c r="N481" s="34" t="s">
        <v>22</v>
      </c>
      <c r="O481" s="34" t="s">
        <v>84</v>
      </c>
      <c r="P481" s="97">
        <f t="shared" si="7"/>
        <v>0.9</v>
      </c>
    </row>
    <row r="482" spans="1:16" ht="22.5" hidden="1" customHeight="1">
      <c r="A482" s="8">
        <v>479</v>
      </c>
      <c r="B482" s="32" t="s">
        <v>1109</v>
      </c>
      <c r="C482" s="33"/>
      <c r="D482" s="34" t="s">
        <v>51</v>
      </c>
      <c r="E482" s="35">
        <v>40920</v>
      </c>
      <c r="F482" s="36" t="s">
        <v>1110</v>
      </c>
      <c r="G482" s="94">
        <v>6</v>
      </c>
      <c r="H482" s="36">
        <v>52.5</v>
      </c>
      <c r="I482" s="37">
        <v>0</v>
      </c>
      <c r="J482" s="35">
        <v>41395</v>
      </c>
      <c r="K482" s="34" t="s">
        <v>53</v>
      </c>
      <c r="L482" s="34" t="s">
        <v>53</v>
      </c>
      <c r="M482" s="8" t="s">
        <v>53</v>
      </c>
      <c r="N482" s="34" t="s">
        <v>22</v>
      </c>
      <c r="O482" s="34" t="s">
        <v>283</v>
      </c>
      <c r="P482" s="97">
        <f t="shared" si="7"/>
        <v>0</v>
      </c>
    </row>
    <row r="483" spans="1:16" ht="22.5" hidden="1" customHeight="1">
      <c r="A483" s="8">
        <v>480</v>
      </c>
      <c r="B483" s="32" t="s">
        <v>1111</v>
      </c>
      <c r="C483" s="33"/>
      <c r="D483" s="34" t="s">
        <v>51</v>
      </c>
      <c r="E483" s="35">
        <v>40934</v>
      </c>
      <c r="F483" s="36" t="s">
        <v>1112</v>
      </c>
      <c r="G483" s="94">
        <v>10</v>
      </c>
      <c r="H483" s="36">
        <v>87.5</v>
      </c>
      <c r="I483" s="37">
        <v>0</v>
      </c>
      <c r="J483" s="35">
        <v>41091</v>
      </c>
      <c r="K483" s="34" t="s">
        <v>53</v>
      </c>
      <c r="L483" s="34" t="s">
        <v>53</v>
      </c>
      <c r="M483" s="8" t="s">
        <v>53</v>
      </c>
      <c r="N483" s="34" t="s">
        <v>22</v>
      </c>
      <c r="O483" s="34" t="s">
        <v>283</v>
      </c>
      <c r="P483" s="97">
        <f t="shared" si="7"/>
        <v>0</v>
      </c>
    </row>
    <row r="484" spans="1:16" ht="22.5" hidden="1" customHeight="1">
      <c r="A484" s="8">
        <v>481</v>
      </c>
      <c r="B484" s="32" t="s">
        <v>1113</v>
      </c>
      <c r="C484" s="33"/>
      <c r="D484" s="34" t="s">
        <v>17</v>
      </c>
      <c r="E484" s="35">
        <v>40934</v>
      </c>
      <c r="F484" s="36" t="s">
        <v>1114</v>
      </c>
      <c r="G484" s="94">
        <v>12</v>
      </c>
      <c r="H484" s="36">
        <v>34.909999999999997</v>
      </c>
      <c r="I484" s="37">
        <v>14400</v>
      </c>
      <c r="J484" s="35">
        <v>41334</v>
      </c>
      <c r="K484" s="34" t="s">
        <v>224</v>
      </c>
      <c r="L484" s="34" t="s">
        <v>109</v>
      </c>
      <c r="M484" s="8" t="s">
        <v>49</v>
      </c>
      <c r="N484" s="34" t="s">
        <v>22</v>
      </c>
      <c r="O484" s="34" t="s">
        <v>115</v>
      </c>
      <c r="P484" s="97">
        <f t="shared" si="7"/>
        <v>1.2</v>
      </c>
    </row>
    <row r="485" spans="1:16" ht="22.5" hidden="1" customHeight="1">
      <c r="A485" s="8">
        <v>482</v>
      </c>
      <c r="B485" s="32" t="s">
        <v>958</v>
      </c>
      <c r="C485" s="33"/>
      <c r="D485" s="34" t="s">
        <v>51</v>
      </c>
      <c r="E485" s="35">
        <v>40941</v>
      </c>
      <c r="F485" s="36" t="s">
        <v>1115</v>
      </c>
      <c r="G485" s="94">
        <v>6</v>
      </c>
      <c r="H485" s="36">
        <v>52</v>
      </c>
      <c r="I485" s="37">
        <v>0</v>
      </c>
      <c r="J485" s="35">
        <v>41091</v>
      </c>
      <c r="K485" s="34" t="s">
        <v>53</v>
      </c>
      <c r="L485" s="34" t="s">
        <v>53</v>
      </c>
      <c r="M485" s="8" t="s">
        <v>53</v>
      </c>
      <c r="N485" s="34" t="s">
        <v>22</v>
      </c>
      <c r="O485" s="34" t="s">
        <v>283</v>
      </c>
      <c r="P485" s="97">
        <f t="shared" si="7"/>
        <v>0</v>
      </c>
    </row>
    <row r="486" spans="1:16" ht="22.5" hidden="1" customHeight="1">
      <c r="A486" s="8">
        <v>483</v>
      </c>
      <c r="B486" s="32" t="s">
        <v>1116</v>
      </c>
      <c r="C486" s="33"/>
      <c r="D486" s="34" t="s">
        <v>31</v>
      </c>
      <c r="E486" s="35">
        <v>40955</v>
      </c>
      <c r="F486" s="36" t="s">
        <v>1117</v>
      </c>
      <c r="G486" s="94">
        <v>32</v>
      </c>
      <c r="H486" s="36">
        <v>98</v>
      </c>
      <c r="I486" s="37">
        <v>64000</v>
      </c>
      <c r="J486" s="35">
        <v>41065</v>
      </c>
      <c r="K486" s="34" t="s">
        <v>108</v>
      </c>
      <c r="L486" s="34" t="s">
        <v>109</v>
      </c>
      <c r="M486" s="8" t="s">
        <v>110</v>
      </c>
      <c r="N486" s="34" t="s">
        <v>22</v>
      </c>
      <c r="O486" s="34" t="s">
        <v>115</v>
      </c>
      <c r="P486" s="97">
        <f t="shared" si="7"/>
        <v>2</v>
      </c>
    </row>
    <row r="487" spans="1:16" ht="22.5" hidden="1" customHeight="1">
      <c r="A487" s="8">
        <v>484</v>
      </c>
      <c r="B487" s="32" t="s">
        <v>1118</v>
      </c>
      <c r="C487" s="33"/>
      <c r="D487" s="34" t="s">
        <v>51</v>
      </c>
      <c r="E487" s="35">
        <v>40997</v>
      </c>
      <c r="F487" s="36" t="s">
        <v>1119</v>
      </c>
      <c r="G487" s="94">
        <v>3</v>
      </c>
      <c r="H487" s="36">
        <v>26.2</v>
      </c>
      <c r="I487" s="37">
        <v>0</v>
      </c>
      <c r="J487" s="35">
        <v>41091</v>
      </c>
      <c r="K487" s="34" t="s">
        <v>53</v>
      </c>
      <c r="L487" s="34" t="s">
        <v>53</v>
      </c>
      <c r="M487" s="8" t="s">
        <v>53</v>
      </c>
      <c r="N487" s="34" t="s">
        <v>22</v>
      </c>
      <c r="O487" s="34" t="s">
        <v>283</v>
      </c>
      <c r="P487" s="97">
        <f t="shared" si="7"/>
        <v>0</v>
      </c>
    </row>
    <row r="488" spans="1:16" ht="22.5" hidden="1" customHeight="1">
      <c r="A488" s="8">
        <v>485</v>
      </c>
      <c r="B488" s="32" t="s">
        <v>1120</v>
      </c>
      <c r="C488" s="33"/>
      <c r="D488" s="34" t="s">
        <v>17</v>
      </c>
      <c r="E488" s="11">
        <v>41025</v>
      </c>
      <c r="F488" s="12" t="s">
        <v>1121</v>
      </c>
      <c r="G488" s="92">
        <v>0.2</v>
      </c>
      <c r="H488" s="12">
        <v>1.3</v>
      </c>
      <c r="I488" s="14">
        <v>180</v>
      </c>
      <c r="J488" s="11">
        <v>41516</v>
      </c>
      <c r="K488" s="8" t="s">
        <v>19</v>
      </c>
      <c r="L488" s="8" t="s">
        <v>109</v>
      </c>
      <c r="M488" s="10" t="s">
        <v>27</v>
      </c>
      <c r="N488" s="34" t="s">
        <v>200</v>
      </c>
      <c r="O488" s="8" t="s">
        <v>40</v>
      </c>
      <c r="P488" s="97">
        <f t="shared" si="7"/>
        <v>0.89999999999999991</v>
      </c>
    </row>
    <row r="489" spans="1:16" ht="22.5" hidden="1" customHeight="1">
      <c r="A489" s="8">
        <v>486</v>
      </c>
      <c r="B489" s="32" t="s">
        <v>1122</v>
      </c>
      <c r="C489" s="33"/>
      <c r="D489" s="34" t="s">
        <v>17</v>
      </c>
      <c r="E489" s="35">
        <v>41039</v>
      </c>
      <c r="F489" s="36" t="s">
        <v>1123</v>
      </c>
      <c r="G489" s="94">
        <v>35.93</v>
      </c>
      <c r="H489" s="36">
        <v>270.27999999999997</v>
      </c>
      <c r="I489" s="37">
        <v>32337</v>
      </c>
      <c r="J489" s="35">
        <v>41790</v>
      </c>
      <c r="K489" s="34" t="s">
        <v>19</v>
      </c>
      <c r="L489" s="34" t="s">
        <v>237</v>
      </c>
      <c r="M489" s="8" t="s">
        <v>27</v>
      </c>
      <c r="N489" s="34" t="s">
        <v>22</v>
      </c>
      <c r="O489" s="34" t="s">
        <v>63</v>
      </c>
      <c r="P489" s="97">
        <f t="shared" si="7"/>
        <v>0.90000000000000013</v>
      </c>
    </row>
    <row r="490" spans="1:16" ht="22.5" hidden="1" customHeight="1">
      <c r="A490" s="8">
        <v>487</v>
      </c>
      <c r="B490" s="32" t="s">
        <v>1124</v>
      </c>
      <c r="C490" s="33"/>
      <c r="D490" s="34" t="s">
        <v>51</v>
      </c>
      <c r="E490" s="35">
        <v>41039</v>
      </c>
      <c r="F490" s="36" t="s">
        <v>1125</v>
      </c>
      <c r="G490" s="94">
        <v>3</v>
      </c>
      <c r="H490" s="36">
        <v>26.2</v>
      </c>
      <c r="I490" s="37">
        <v>0</v>
      </c>
      <c r="J490" s="35">
        <v>41053</v>
      </c>
      <c r="K490" s="34" t="s">
        <v>53</v>
      </c>
      <c r="L490" s="34" t="s">
        <v>53</v>
      </c>
      <c r="M490" s="8" t="s">
        <v>53</v>
      </c>
      <c r="N490" s="34" t="s">
        <v>200</v>
      </c>
      <c r="O490" s="34" t="s">
        <v>283</v>
      </c>
      <c r="P490" s="97">
        <f t="shared" si="7"/>
        <v>0</v>
      </c>
    </row>
    <row r="491" spans="1:16" ht="22.5" hidden="1" customHeight="1">
      <c r="A491" s="8">
        <v>488</v>
      </c>
      <c r="B491" s="32" t="s">
        <v>1126</v>
      </c>
      <c r="C491" s="33"/>
      <c r="D491" s="34" t="s">
        <v>51</v>
      </c>
      <c r="E491" s="35">
        <v>41039</v>
      </c>
      <c r="F491" s="36" t="s">
        <v>1127</v>
      </c>
      <c r="G491" s="94">
        <v>3</v>
      </c>
      <c r="H491" s="36">
        <v>26.28</v>
      </c>
      <c r="I491" s="37">
        <v>0</v>
      </c>
      <c r="J491" s="35">
        <v>41334</v>
      </c>
      <c r="K491" s="34" t="s">
        <v>53</v>
      </c>
      <c r="L491" s="34" t="s">
        <v>53</v>
      </c>
      <c r="M491" s="8" t="s">
        <v>53</v>
      </c>
      <c r="N491" s="34" t="s">
        <v>22</v>
      </c>
      <c r="O491" s="34" t="s">
        <v>283</v>
      </c>
      <c r="P491" s="97">
        <f t="shared" si="7"/>
        <v>0</v>
      </c>
    </row>
    <row r="492" spans="1:16" ht="22.5" hidden="1" customHeight="1">
      <c r="A492" s="8">
        <v>489</v>
      </c>
      <c r="B492" s="32" t="s">
        <v>1128</v>
      </c>
      <c r="C492" s="33"/>
      <c r="D492" s="34" t="s">
        <v>31</v>
      </c>
      <c r="E492" s="35">
        <v>41060</v>
      </c>
      <c r="F492" s="36" t="s">
        <v>1129</v>
      </c>
      <c r="G492" s="94">
        <v>4.05</v>
      </c>
      <c r="H492" s="36">
        <v>21.28</v>
      </c>
      <c r="I492" s="37">
        <v>6075</v>
      </c>
      <c r="J492" s="35">
        <v>41204</v>
      </c>
      <c r="K492" s="34" t="s">
        <v>43</v>
      </c>
      <c r="L492" s="34" t="s">
        <v>896</v>
      </c>
      <c r="M492" s="8" t="s">
        <v>44</v>
      </c>
      <c r="N492" s="34" t="s">
        <v>22</v>
      </c>
      <c r="O492" s="34" t="s">
        <v>126</v>
      </c>
      <c r="P492" s="97">
        <f t="shared" si="7"/>
        <v>1.5</v>
      </c>
    </row>
    <row r="493" spans="1:16" ht="22.5" hidden="1" customHeight="1">
      <c r="A493" s="8">
        <v>490</v>
      </c>
      <c r="B493" s="32" t="s">
        <v>1130</v>
      </c>
      <c r="C493" s="33"/>
      <c r="D493" s="34" t="s">
        <v>31</v>
      </c>
      <c r="E493" s="35">
        <v>41060</v>
      </c>
      <c r="F493" s="36" t="s">
        <v>1131</v>
      </c>
      <c r="G493" s="94">
        <v>3</v>
      </c>
      <c r="H493" s="36">
        <v>6.7</v>
      </c>
      <c r="I493" s="37">
        <v>6000</v>
      </c>
      <c r="J493" s="35">
        <v>42323</v>
      </c>
      <c r="K493" s="34" t="s">
        <v>1039</v>
      </c>
      <c r="L493" s="34" t="s">
        <v>109</v>
      </c>
      <c r="M493" s="34" t="s">
        <v>1040</v>
      </c>
      <c r="N493" s="34" t="s">
        <v>200</v>
      </c>
      <c r="O493" s="34" t="s">
        <v>221</v>
      </c>
      <c r="P493" s="97">
        <f t="shared" si="7"/>
        <v>2</v>
      </c>
    </row>
    <row r="494" spans="1:16" ht="22.5" hidden="1" customHeight="1">
      <c r="A494" s="8">
        <v>491</v>
      </c>
      <c r="B494" s="32" t="s">
        <v>1132</v>
      </c>
      <c r="C494" s="33"/>
      <c r="D494" s="34" t="s">
        <v>51</v>
      </c>
      <c r="E494" s="35">
        <v>41060</v>
      </c>
      <c r="F494" s="36" t="s">
        <v>1133</v>
      </c>
      <c r="G494" s="94">
        <v>40</v>
      </c>
      <c r="H494" s="36">
        <v>350.4</v>
      </c>
      <c r="I494" s="37">
        <v>0</v>
      </c>
      <c r="J494" s="35">
        <v>41395</v>
      </c>
      <c r="K494" s="34" t="s">
        <v>53</v>
      </c>
      <c r="L494" s="34" t="s">
        <v>53</v>
      </c>
      <c r="M494" s="34" t="s">
        <v>53</v>
      </c>
      <c r="N494" s="34" t="s">
        <v>22</v>
      </c>
      <c r="O494" s="34" t="s">
        <v>283</v>
      </c>
      <c r="P494" s="97">
        <f t="shared" si="7"/>
        <v>0</v>
      </c>
    </row>
    <row r="495" spans="1:16" ht="22.5" hidden="1" customHeight="1">
      <c r="A495" s="8">
        <v>492</v>
      </c>
      <c r="B495" s="32" t="s">
        <v>1134</v>
      </c>
      <c r="C495" s="33"/>
      <c r="D495" s="34" t="s">
        <v>302</v>
      </c>
      <c r="E495" s="35">
        <v>41074</v>
      </c>
      <c r="F495" s="36" t="s">
        <v>1135</v>
      </c>
      <c r="G495" s="94">
        <v>156</v>
      </c>
      <c r="H495" s="36">
        <v>457</v>
      </c>
      <c r="I495" s="37">
        <v>312000</v>
      </c>
      <c r="J495" s="35">
        <v>42124</v>
      </c>
      <c r="K495" s="34" t="s">
        <v>108</v>
      </c>
      <c r="L495" s="34" t="s">
        <v>304</v>
      </c>
      <c r="M495" s="34" t="s">
        <v>110</v>
      </c>
      <c r="N495" s="34" t="s">
        <v>22</v>
      </c>
      <c r="O495" s="34" t="s">
        <v>283</v>
      </c>
      <c r="P495" s="97">
        <f t="shared" si="7"/>
        <v>2</v>
      </c>
    </row>
    <row r="496" spans="1:16" ht="22.5" hidden="1" customHeight="1">
      <c r="A496" s="8">
        <v>493</v>
      </c>
      <c r="B496" s="32" t="s">
        <v>1134</v>
      </c>
      <c r="C496" s="33"/>
      <c r="D496" s="34" t="s">
        <v>51</v>
      </c>
      <c r="E496" s="35">
        <v>41074</v>
      </c>
      <c r="F496" s="36" t="s">
        <v>1136</v>
      </c>
      <c r="G496" s="94">
        <v>6</v>
      </c>
      <c r="H496" s="36">
        <v>3</v>
      </c>
      <c r="I496" s="37">
        <v>0</v>
      </c>
      <c r="J496" s="35">
        <v>42124</v>
      </c>
      <c r="K496" s="34" t="s">
        <v>53</v>
      </c>
      <c r="L496" s="34" t="s">
        <v>53</v>
      </c>
      <c r="M496" s="34" t="s">
        <v>53</v>
      </c>
      <c r="N496" s="34" t="s">
        <v>22</v>
      </c>
      <c r="O496" s="34" t="s">
        <v>283</v>
      </c>
      <c r="P496" s="97">
        <f t="shared" si="7"/>
        <v>0</v>
      </c>
    </row>
    <row r="497" spans="1:16" ht="22.5" hidden="1" customHeight="1">
      <c r="A497" s="8">
        <v>494</v>
      </c>
      <c r="B497" s="32" t="s">
        <v>1137</v>
      </c>
      <c r="C497" s="33"/>
      <c r="D497" s="34" t="s">
        <v>31</v>
      </c>
      <c r="E497" s="35">
        <v>41095</v>
      </c>
      <c r="F497" s="36" t="s">
        <v>1138</v>
      </c>
      <c r="G497" s="94">
        <v>126</v>
      </c>
      <c r="H497" s="36">
        <v>330</v>
      </c>
      <c r="I497" s="37">
        <v>252000</v>
      </c>
      <c r="J497" s="35">
        <v>42551</v>
      </c>
      <c r="K497" s="34" t="s">
        <v>108</v>
      </c>
      <c r="L497" s="34" t="s">
        <v>109</v>
      </c>
      <c r="M497" s="34" t="s">
        <v>110</v>
      </c>
      <c r="N497" s="34" t="s">
        <v>200</v>
      </c>
      <c r="O497" s="34" t="s">
        <v>23</v>
      </c>
      <c r="P497" s="97">
        <f t="shared" si="7"/>
        <v>2</v>
      </c>
    </row>
    <row r="498" spans="1:16" ht="22.5" hidden="1" customHeight="1">
      <c r="A498" s="8">
        <v>495</v>
      </c>
      <c r="B498" s="32" t="s">
        <v>1139</v>
      </c>
      <c r="C498" s="33"/>
      <c r="D498" s="34" t="s">
        <v>31</v>
      </c>
      <c r="E498" s="35">
        <v>41095</v>
      </c>
      <c r="F498" s="36" t="s">
        <v>1140</v>
      </c>
      <c r="G498" s="94">
        <v>42</v>
      </c>
      <c r="H498" s="36">
        <v>137.69999999999999</v>
      </c>
      <c r="I498" s="37">
        <v>63000</v>
      </c>
      <c r="J498" s="35">
        <v>42430</v>
      </c>
      <c r="K498" s="34" t="s">
        <v>43</v>
      </c>
      <c r="L498" s="34" t="s">
        <v>109</v>
      </c>
      <c r="M498" s="34" t="s">
        <v>44</v>
      </c>
      <c r="N498" s="34" t="s">
        <v>200</v>
      </c>
      <c r="O498" s="34" t="s">
        <v>115</v>
      </c>
      <c r="P498" s="97">
        <f t="shared" si="7"/>
        <v>1.5</v>
      </c>
    </row>
    <row r="499" spans="1:16" ht="22.5" hidden="1" customHeight="1">
      <c r="A499" s="8">
        <v>496</v>
      </c>
      <c r="B499" s="32" t="s">
        <v>1141</v>
      </c>
      <c r="C499" s="33"/>
      <c r="D499" s="34" t="s">
        <v>714</v>
      </c>
      <c r="E499" s="35">
        <v>41109</v>
      </c>
      <c r="F499" s="36" t="s">
        <v>1142</v>
      </c>
      <c r="G499" s="94">
        <v>30</v>
      </c>
      <c r="H499" s="36">
        <v>86</v>
      </c>
      <c r="I499" s="37">
        <v>60000</v>
      </c>
      <c r="J499" s="35">
        <v>41579</v>
      </c>
      <c r="K499" s="34" t="s">
        <v>1039</v>
      </c>
      <c r="L499" s="34" t="s">
        <v>716</v>
      </c>
      <c r="M499" s="34" t="s">
        <v>1040</v>
      </c>
      <c r="N499" s="34" t="s">
        <v>22</v>
      </c>
      <c r="O499" s="34" t="s">
        <v>358</v>
      </c>
      <c r="P499" s="97">
        <f t="shared" si="7"/>
        <v>2</v>
      </c>
    </row>
    <row r="500" spans="1:16" ht="22.5" hidden="1" customHeight="1">
      <c r="A500" s="8">
        <v>497</v>
      </c>
      <c r="B500" s="32" t="s">
        <v>1143</v>
      </c>
      <c r="C500" s="33" t="s">
        <v>1144</v>
      </c>
      <c r="D500" s="34" t="s">
        <v>31</v>
      </c>
      <c r="E500" s="35">
        <v>41117</v>
      </c>
      <c r="F500" s="36" t="s">
        <v>1145</v>
      </c>
      <c r="G500" s="94">
        <v>137.5</v>
      </c>
      <c r="H500" s="36">
        <v>508.75</v>
      </c>
      <c r="I500" s="37">
        <v>275000</v>
      </c>
      <c r="J500" s="35">
        <v>41883</v>
      </c>
      <c r="K500" s="34" t="s">
        <v>108</v>
      </c>
      <c r="L500" s="34" t="s">
        <v>109</v>
      </c>
      <c r="M500" s="34" t="s">
        <v>110</v>
      </c>
      <c r="N500" s="34" t="s">
        <v>22</v>
      </c>
      <c r="O500" s="34" t="s">
        <v>111</v>
      </c>
      <c r="P500" s="97">
        <f t="shared" si="7"/>
        <v>2</v>
      </c>
    </row>
    <row r="501" spans="1:16" ht="22.5" hidden="1" customHeight="1">
      <c r="A501" s="8">
        <v>498</v>
      </c>
      <c r="B501" s="32" t="s">
        <v>112</v>
      </c>
      <c r="C501" s="33" t="s">
        <v>1146</v>
      </c>
      <c r="D501" s="34" t="s">
        <v>17</v>
      </c>
      <c r="E501" s="35">
        <v>41117</v>
      </c>
      <c r="F501" s="36" t="s">
        <v>1147</v>
      </c>
      <c r="G501" s="94">
        <v>16</v>
      </c>
      <c r="H501" s="36">
        <v>56.396999999999998</v>
      </c>
      <c r="I501" s="37">
        <v>19200</v>
      </c>
      <c r="J501" s="35">
        <v>41131</v>
      </c>
      <c r="K501" s="34" t="s">
        <v>19</v>
      </c>
      <c r="L501" s="34" t="s">
        <v>35</v>
      </c>
      <c r="M501" s="34" t="s">
        <v>49</v>
      </c>
      <c r="N501" s="34" t="s">
        <v>22</v>
      </c>
      <c r="O501" s="34" t="s">
        <v>45</v>
      </c>
      <c r="P501" s="97">
        <f t="shared" si="7"/>
        <v>1.2</v>
      </c>
    </row>
    <row r="502" spans="1:16" ht="22.5" customHeight="1">
      <c r="A502" s="8">
        <v>499</v>
      </c>
      <c r="B502" s="32" t="s">
        <v>315</v>
      </c>
      <c r="C502" s="33"/>
      <c r="D502" s="34" t="s">
        <v>31</v>
      </c>
      <c r="E502" s="35">
        <v>41137</v>
      </c>
      <c r="F502" s="36" t="s">
        <v>1148</v>
      </c>
      <c r="G502" s="94">
        <v>50</v>
      </c>
      <c r="H502" s="36">
        <v>350.4</v>
      </c>
      <c r="I502" s="37">
        <v>50690</v>
      </c>
      <c r="J502" s="35">
        <v>41149</v>
      </c>
      <c r="K502" s="34" t="s">
        <v>19</v>
      </c>
      <c r="L502" s="34" t="s">
        <v>109</v>
      </c>
      <c r="M502" s="34" t="s">
        <v>102</v>
      </c>
      <c r="N502" s="34" t="s">
        <v>22</v>
      </c>
      <c r="O502" s="34" t="s">
        <v>153</v>
      </c>
      <c r="P502" s="97">
        <f t="shared" si="7"/>
        <v>1.0138</v>
      </c>
    </row>
    <row r="503" spans="1:16" ht="22.5" hidden="1" customHeight="1">
      <c r="A503" s="8">
        <v>500</v>
      </c>
      <c r="B503" s="32" t="s">
        <v>1149</v>
      </c>
      <c r="C503" s="33"/>
      <c r="D503" s="34" t="s">
        <v>51</v>
      </c>
      <c r="E503" s="35">
        <v>41144</v>
      </c>
      <c r="F503" s="36" t="s">
        <v>1150</v>
      </c>
      <c r="G503" s="94">
        <v>3</v>
      </c>
      <c r="H503" s="36">
        <v>26.3</v>
      </c>
      <c r="I503" s="37">
        <v>0</v>
      </c>
      <c r="J503" s="35">
        <v>41579</v>
      </c>
      <c r="K503" s="34" t="s">
        <v>53</v>
      </c>
      <c r="L503" s="34" t="s">
        <v>53</v>
      </c>
      <c r="M503" s="34" t="s">
        <v>53</v>
      </c>
      <c r="N503" s="34" t="s">
        <v>22</v>
      </c>
      <c r="O503" s="34" t="s">
        <v>283</v>
      </c>
      <c r="P503" s="97">
        <f t="shared" si="7"/>
        <v>0</v>
      </c>
    </row>
    <row r="504" spans="1:16" ht="22.5" hidden="1" customHeight="1">
      <c r="A504" s="8">
        <v>501</v>
      </c>
      <c r="B504" s="32" t="s">
        <v>1151</v>
      </c>
      <c r="C504" s="33"/>
      <c r="D504" s="34" t="s">
        <v>51</v>
      </c>
      <c r="E504" s="35">
        <v>41151</v>
      </c>
      <c r="F504" s="36" t="s">
        <v>1152</v>
      </c>
      <c r="G504" s="94">
        <v>6</v>
      </c>
      <c r="H504" s="36">
        <v>52.5</v>
      </c>
      <c r="I504" s="37">
        <v>0</v>
      </c>
      <c r="J504" s="35">
        <v>41395</v>
      </c>
      <c r="K504" s="34" t="s">
        <v>53</v>
      </c>
      <c r="L504" s="34" t="s">
        <v>53</v>
      </c>
      <c r="M504" s="34" t="s">
        <v>53</v>
      </c>
      <c r="N504" s="34" t="s">
        <v>22</v>
      </c>
      <c r="O504" s="34" t="s">
        <v>283</v>
      </c>
      <c r="P504" s="97">
        <f t="shared" si="7"/>
        <v>0</v>
      </c>
    </row>
    <row r="505" spans="1:16" ht="22.5" hidden="1" customHeight="1">
      <c r="A505" s="8">
        <v>502</v>
      </c>
      <c r="B505" s="32" t="s">
        <v>1153</v>
      </c>
      <c r="C505" s="33"/>
      <c r="D505" s="34" t="s">
        <v>31</v>
      </c>
      <c r="E505" s="35">
        <v>41151</v>
      </c>
      <c r="F505" s="36" t="s">
        <v>1154</v>
      </c>
      <c r="G505" s="94">
        <v>50</v>
      </c>
      <c r="H505" s="36">
        <v>254</v>
      </c>
      <c r="I505" s="37">
        <v>100000</v>
      </c>
      <c r="J505" s="35">
        <v>42551</v>
      </c>
      <c r="K505" s="34" t="s">
        <v>108</v>
      </c>
      <c r="L505" s="34" t="s">
        <v>109</v>
      </c>
      <c r="M505" s="34" t="s">
        <v>110</v>
      </c>
      <c r="N505" s="34" t="s">
        <v>1155</v>
      </c>
      <c r="O505" s="34" t="s">
        <v>63</v>
      </c>
      <c r="P505" s="97">
        <f t="shared" si="7"/>
        <v>2</v>
      </c>
    </row>
    <row r="506" spans="1:16" ht="22.5" hidden="1" customHeight="1">
      <c r="A506" s="8">
        <v>503</v>
      </c>
      <c r="B506" s="32" t="s">
        <v>417</v>
      </c>
      <c r="C506" s="33"/>
      <c r="D506" s="34" t="s">
        <v>31</v>
      </c>
      <c r="E506" s="35">
        <v>41151</v>
      </c>
      <c r="F506" s="36" t="s">
        <v>1156</v>
      </c>
      <c r="G506" s="94">
        <v>100</v>
      </c>
      <c r="H506" s="36">
        <v>788.4</v>
      </c>
      <c r="I506" s="37">
        <v>101380</v>
      </c>
      <c r="J506" s="35">
        <v>41725</v>
      </c>
      <c r="K506" s="34" t="s">
        <v>19</v>
      </c>
      <c r="L506" s="34" t="s">
        <v>109</v>
      </c>
      <c r="M506" s="34" t="s">
        <v>102</v>
      </c>
      <c r="N506" s="34" t="s">
        <v>22</v>
      </c>
      <c r="O506" s="34" t="s">
        <v>60</v>
      </c>
      <c r="P506" s="97">
        <f t="shared" si="7"/>
        <v>1.0138</v>
      </c>
    </row>
    <row r="507" spans="1:16" ht="22.5" hidden="1" customHeight="1">
      <c r="A507" s="8">
        <v>504</v>
      </c>
      <c r="B507" s="32" t="s">
        <v>276</v>
      </c>
      <c r="C507" s="33"/>
      <c r="D507" s="34" t="s">
        <v>31</v>
      </c>
      <c r="E507" s="35">
        <v>41158</v>
      </c>
      <c r="F507" s="36" t="s">
        <v>1157</v>
      </c>
      <c r="G507" s="94">
        <v>49.999999999999993</v>
      </c>
      <c r="H507" s="36">
        <v>351.3</v>
      </c>
      <c r="I507" s="37">
        <v>50689.999999999993</v>
      </c>
      <c r="J507" s="35">
        <v>41334</v>
      </c>
      <c r="K507" s="34" t="s">
        <v>19</v>
      </c>
      <c r="L507" s="34" t="s">
        <v>109</v>
      </c>
      <c r="M507" s="34" t="s">
        <v>102</v>
      </c>
      <c r="N507" s="34" t="s">
        <v>22</v>
      </c>
      <c r="O507" s="34" t="s">
        <v>54</v>
      </c>
      <c r="P507" s="97">
        <f t="shared" si="7"/>
        <v>1.0138</v>
      </c>
    </row>
    <row r="508" spans="1:16" ht="22.5" hidden="1" customHeight="1">
      <c r="A508" s="8">
        <v>505</v>
      </c>
      <c r="B508" s="32" t="s">
        <v>1158</v>
      </c>
      <c r="C508" s="33"/>
      <c r="D508" s="34" t="s">
        <v>31</v>
      </c>
      <c r="E508" s="35">
        <v>41165</v>
      </c>
      <c r="F508" s="36" t="s">
        <v>1159</v>
      </c>
      <c r="G508" s="94">
        <v>16.940000000000001</v>
      </c>
      <c r="H508" s="36">
        <v>132</v>
      </c>
      <c r="I508" s="37">
        <v>25410.000000000004</v>
      </c>
      <c r="J508" s="35">
        <v>42369</v>
      </c>
      <c r="K508" s="34" t="s">
        <v>43</v>
      </c>
      <c r="L508" s="34" t="s">
        <v>109</v>
      </c>
      <c r="M508" s="34" t="s">
        <v>44</v>
      </c>
      <c r="N508" s="34" t="s">
        <v>200</v>
      </c>
      <c r="O508" s="34" t="s">
        <v>45</v>
      </c>
      <c r="P508" s="97">
        <f t="shared" si="7"/>
        <v>1.5</v>
      </c>
    </row>
    <row r="509" spans="1:16" ht="22.5" hidden="1" customHeight="1">
      <c r="A509" s="8">
        <v>506</v>
      </c>
      <c r="B509" s="32" t="s">
        <v>1160</v>
      </c>
      <c r="C509" s="33"/>
      <c r="D509" s="34" t="s">
        <v>714</v>
      </c>
      <c r="E509" s="35">
        <v>41165</v>
      </c>
      <c r="F509" s="36" t="s">
        <v>1161</v>
      </c>
      <c r="G509" s="94">
        <v>29.99</v>
      </c>
      <c r="H509" s="36">
        <v>56.62</v>
      </c>
      <c r="I509" s="37">
        <v>59980</v>
      </c>
      <c r="J509" s="35">
        <v>42321</v>
      </c>
      <c r="K509" s="34" t="s">
        <v>1039</v>
      </c>
      <c r="L509" s="34" t="s">
        <v>716</v>
      </c>
      <c r="M509" s="34" t="s">
        <v>1040</v>
      </c>
      <c r="N509" s="34" t="s">
        <v>200</v>
      </c>
      <c r="O509" s="34" t="s">
        <v>358</v>
      </c>
      <c r="P509" s="97">
        <f t="shared" si="7"/>
        <v>2</v>
      </c>
    </row>
    <row r="510" spans="1:16" ht="22.5" hidden="1" customHeight="1">
      <c r="A510" s="8">
        <v>507</v>
      </c>
      <c r="B510" s="32" t="s">
        <v>1162</v>
      </c>
      <c r="C510" s="33"/>
      <c r="D510" s="34" t="s">
        <v>17</v>
      </c>
      <c r="E510" s="35">
        <v>41179</v>
      </c>
      <c r="F510" s="36" t="s">
        <v>1163</v>
      </c>
      <c r="G510" s="94">
        <v>1.1539999999999999</v>
      </c>
      <c r="H510" s="36">
        <v>8.7100000000000009</v>
      </c>
      <c r="I510" s="37">
        <v>1038.5999999999999</v>
      </c>
      <c r="J510" s="35">
        <v>41518</v>
      </c>
      <c r="K510" s="34" t="s">
        <v>19</v>
      </c>
      <c r="L510" s="34" t="s">
        <v>357</v>
      </c>
      <c r="M510" s="34" t="s">
        <v>69</v>
      </c>
      <c r="N510" s="34" t="s">
        <v>22</v>
      </c>
      <c r="O510" s="34" t="s">
        <v>308</v>
      </c>
      <c r="P510" s="97">
        <f t="shared" si="7"/>
        <v>0.9</v>
      </c>
    </row>
    <row r="511" spans="1:16" ht="22.5" hidden="1" customHeight="1">
      <c r="A511" s="8">
        <v>508</v>
      </c>
      <c r="B511" s="32" t="s">
        <v>1164</v>
      </c>
      <c r="C511" s="33"/>
      <c r="D511" s="34" t="s">
        <v>714</v>
      </c>
      <c r="E511" s="35">
        <v>41179</v>
      </c>
      <c r="F511" s="36" t="s">
        <v>1165</v>
      </c>
      <c r="G511" s="94">
        <v>30</v>
      </c>
      <c r="H511" s="36">
        <v>100</v>
      </c>
      <c r="I511" s="37">
        <v>60000</v>
      </c>
      <c r="J511" s="35">
        <v>42262</v>
      </c>
      <c r="K511" s="34" t="s">
        <v>1039</v>
      </c>
      <c r="L511" s="34" t="s">
        <v>716</v>
      </c>
      <c r="M511" s="34" t="s">
        <v>1040</v>
      </c>
      <c r="N511" s="34" t="s">
        <v>200</v>
      </c>
      <c r="O511" s="34" t="s">
        <v>54</v>
      </c>
      <c r="P511" s="97">
        <f t="shared" si="7"/>
        <v>2</v>
      </c>
    </row>
    <row r="512" spans="1:16" ht="22.5" hidden="1" customHeight="1">
      <c r="A512" s="8">
        <v>509</v>
      </c>
      <c r="B512" s="32" t="s">
        <v>1166</v>
      </c>
      <c r="C512" s="33"/>
      <c r="D512" s="34" t="s">
        <v>31</v>
      </c>
      <c r="E512" s="35">
        <v>41186</v>
      </c>
      <c r="F512" s="36" t="s">
        <v>1167</v>
      </c>
      <c r="G512" s="94">
        <v>70</v>
      </c>
      <c r="H512" s="36">
        <v>254.45</v>
      </c>
      <c r="I512" s="37">
        <v>140000</v>
      </c>
      <c r="J512" s="35">
        <v>41275</v>
      </c>
      <c r="K512" s="34" t="s">
        <v>108</v>
      </c>
      <c r="L512" s="34" t="s">
        <v>109</v>
      </c>
      <c r="M512" s="34" t="s">
        <v>110</v>
      </c>
      <c r="N512" s="34" t="s">
        <v>22</v>
      </c>
      <c r="O512" s="34" t="s">
        <v>111</v>
      </c>
      <c r="P512" s="97">
        <f t="shared" si="7"/>
        <v>2</v>
      </c>
    </row>
    <row r="513" spans="1:16" ht="22.5" hidden="1" customHeight="1">
      <c r="A513" s="8">
        <v>510</v>
      </c>
      <c r="B513" s="32" t="s">
        <v>1168</v>
      </c>
      <c r="C513" s="33"/>
      <c r="D513" s="34" t="s">
        <v>31</v>
      </c>
      <c r="E513" s="35">
        <v>41193</v>
      </c>
      <c r="F513" s="36" t="s">
        <v>1169</v>
      </c>
      <c r="G513" s="94">
        <v>0.98599999999999999</v>
      </c>
      <c r="H513" s="36">
        <v>2.2999999999999998</v>
      </c>
      <c r="I513" s="37">
        <v>1972</v>
      </c>
      <c r="J513" s="35">
        <v>41730</v>
      </c>
      <c r="K513" s="34" t="s">
        <v>1039</v>
      </c>
      <c r="L513" s="34" t="s">
        <v>357</v>
      </c>
      <c r="M513" s="34" t="s">
        <v>1040</v>
      </c>
      <c r="N513" s="34" t="s">
        <v>22</v>
      </c>
      <c r="O513" s="34" t="s">
        <v>205</v>
      </c>
      <c r="P513" s="97">
        <f t="shared" si="7"/>
        <v>2</v>
      </c>
    </row>
    <row r="514" spans="1:16" ht="22.5" hidden="1" customHeight="1">
      <c r="A514" s="8">
        <v>511</v>
      </c>
      <c r="B514" s="32" t="s">
        <v>1170</v>
      </c>
      <c r="C514" s="33"/>
      <c r="D514" s="34" t="s">
        <v>714</v>
      </c>
      <c r="E514" s="35">
        <v>41200</v>
      </c>
      <c r="F514" s="36" t="s">
        <v>1171</v>
      </c>
      <c r="G514" s="94">
        <v>4</v>
      </c>
      <c r="H514" s="36">
        <v>11.47</v>
      </c>
      <c r="I514" s="37">
        <v>6000</v>
      </c>
      <c r="J514" s="35">
        <v>42551</v>
      </c>
      <c r="K514" s="34" t="s">
        <v>43</v>
      </c>
      <c r="L514" s="34" t="s">
        <v>716</v>
      </c>
      <c r="M514" s="34" t="s">
        <v>44</v>
      </c>
      <c r="N514" s="34" t="s">
        <v>200</v>
      </c>
      <c r="O514" s="34" t="s">
        <v>212</v>
      </c>
      <c r="P514" s="97">
        <f t="shared" si="7"/>
        <v>1.5</v>
      </c>
    </row>
    <row r="515" spans="1:16" ht="22.5" hidden="1" customHeight="1">
      <c r="A515" s="8">
        <v>512</v>
      </c>
      <c r="B515" s="32" t="s">
        <v>1172</v>
      </c>
      <c r="C515" s="33"/>
      <c r="D515" s="34" t="s">
        <v>31</v>
      </c>
      <c r="E515" s="35">
        <v>41207</v>
      </c>
      <c r="F515" s="36" t="s">
        <v>1173</v>
      </c>
      <c r="G515" s="94">
        <v>2.835</v>
      </c>
      <c r="H515" s="36">
        <v>22.35</v>
      </c>
      <c r="I515" s="37">
        <v>2551.5</v>
      </c>
      <c r="J515" s="35">
        <v>41302</v>
      </c>
      <c r="K515" s="34" t="s">
        <v>19</v>
      </c>
      <c r="L515" s="34" t="s">
        <v>237</v>
      </c>
      <c r="M515" s="34" t="s">
        <v>69</v>
      </c>
      <c r="N515" s="34" t="s">
        <v>22</v>
      </c>
      <c r="O515" s="34" t="s">
        <v>84</v>
      </c>
      <c r="P515" s="97">
        <f t="shared" si="7"/>
        <v>0.9</v>
      </c>
    </row>
    <row r="516" spans="1:16" ht="22.5" hidden="1" customHeight="1">
      <c r="A516" s="8">
        <v>513</v>
      </c>
      <c r="B516" s="32" t="s">
        <v>1174</v>
      </c>
      <c r="C516" s="33"/>
      <c r="D516" s="34" t="s">
        <v>714</v>
      </c>
      <c r="E516" s="35">
        <v>41214</v>
      </c>
      <c r="F516" s="36" t="s">
        <v>1175</v>
      </c>
      <c r="G516" s="94">
        <v>0.55000000000000004</v>
      </c>
      <c r="H516" s="36">
        <v>4.33</v>
      </c>
      <c r="I516" s="37">
        <v>660</v>
      </c>
      <c r="J516" s="35">
        <v>41820</v>
      </c>
      <c r="K516" s="34" t="s">
        <v>1176</v>
      </c>
      <c r="L516" s="34" t="s">
        <v>716</v>
      </c>
      <c r="M516" s="34" t="s">
        <v>49</v>
      </c>
      <c r="N516" s="34" t="s">
        <v>200</v>
      </c>
      <c r="O516" s="34" t="s">
        <v>103</v>
      </c>
      <c r="P516" s="97">
        <f t="shared" si="7"/>
        <v>1.2</v>
      </c>
    </row>
    <row r="517" spans="1:16" ht="22.5" hidden="1" customHeight="1">
      <c r="A517" s="8">
        <v>514</v>
      </c>
      <c r="B517" s="32" t="s">
        <v>1177</v>
      </c>
      <c r="C517" s="33"/>
      <c r="D517" s="34" t="s">
        <v>31</v>
      </c>
      <c r="E517" s="35">
        <v>41214</v>
      </c>
      <c r="F517" s="36" t="s">
        <v>1178</v>
      </c>
      <c r="G517" s="94">
        <v>2.1219999999999999</v>
      </c>
      <c r="H517" s="36">
        <v>16.73</v>
      </c>
      <c r="I517" s="37">
        <v>1909.8</v>
      </c>
      <c r="J517" s="35">
        <v>41487</v>
      </c>
      <c r="K517" s="34" t="s">
        <v>96</v>
      </c>
      <c r="L517" s="34" t="s">
        <v>109</v>
      </c>
      <c r="M517" s="34" t="s">
        <v>69</v>
      </c>
      <c r="N517" s="34" t="s">
        <v>22</v>
      </c>
      <c r="O517" s="34" t="s">
        <v>28</v>
      </c>
      <c r="P517" s="97">
        <f t="shared" ref="P517:P580" si="8">I517/1000/G517</f>
        <v>0.9</v>
      </c>
    </row>
    <row r="518" spans="1:16" ht="22.5" hidden="1" customHeight="1">
      <c r="A518" s="8">
        <v>515</v>
      </c>
      <c r="B518" s="32" t="s">
        <v>1179</v>
      </c>
      <c r="C518" s="33"/>
      <c r="D518" s="34" t="s">
        <v>17</v>
      </c>
      <c r="E518" s="35">
        <v>41214</v>
      </c>
      <c r="F518" s="36" t="s">
        <v>1180</v>
      </c>
      <c r="G518" s="94">
        <v>1.0649999999999999</v>
      </c>
      <c r="H518" s="36">
        <v>6.5</v>
      </c>
      <c r="I518" s="37">
        <v>958.5</v>
      </c>
      <c r="J518" s="35">
        <v>41944</v>
      </c>
      <c r="K518" s="34" t="s">
        <v>96</v>
      </c>
      <c r="L518" s="34" t="s">
        <v>109</v>
      </c>
      <c r="M518" s="34" t="s">
        <v>69</v>
      </c>
      <c r="N518" s="34" t="s">
        <v>22</v>
      </c>
      <c r="O518" s="34" t="s">
        <v>145</v>
      </c>
      <c r="P518" s="97">
        <f t="shared" si="8"/>
        <v>0.9</v>
      </c>
    </row>
    <row r="519" spans="1:16" ht="22.5" hidden="1" customHeight="1">
      <c r="A519" s="8">
        <v>516</v>
      </c>
      <c r="B519" s="32" t="s">
        <v>1181</v>
      </c>
      <c r="C519" s="33"/>
      <c r="D519" s="34" t="s">
        <v>31</v>
      </c>
      <c r="E519" s="35">
        <v>41221</v>
      </c>
      <c r="F519" s="36" t="s">
        <v>1182</v>
      </c>
      <c r="G519" s="94">
        <v>1.5</v>
      </c>
      <c r="H519" s="36">
        <v>1.56</v>
      </c>
      <c r="I519" s="37">
        <v>1350</v>
      </c>
      <c r="J519" s="35">
        <v>41275</v>
      </c>
      <c r="K519" s="34" t="s">
        <v>68</v>
      </c>
      <c r="L519" s="34" t="s">
        <v>297</v>
      </c>
      <c r="M519" s="34" t="s">
        <v>69</v>
      </c>
      <c r="N519" s="34" t="s">
        <v>22</v>
      </c>
      <c r="O519" s="34" t="s">
        <v>221</v>
      </c>
      <c r="P519" s="97">
        <f t="shared" si="8"/>
        <v>0.9</v>
      </c>
    </row>
    <row r="520" spans="1:16" ht="22.5" hidden="1" customHeight="1">
      <c r="A520" s="8">
        <v>517</v>
      </c>
      <c r="B520" s="32" t="s">
        <v>760</v>
      </c>
      <c r="C520" s="33"/>
      <c r="D520" s="34" t="s">
        <v>714</v>
      </c>
      <c r="E520" s="35">
        <v>41228</v>
      </c>
      <c r="F520" s="36" t="s">
        <v>1183</v>
      </c>
      <c r="G520" s="94">
        <v>30</v>
      </c>
      <c r="H520" s="36">
        <v>174.95</v>
      </c>
      <c r="I520" s="37">
        <v>30414</v>
      </c>
      <c r="J520" s="35">
        <v>41240</v>
      </c>
      <c r="K520" s="34" t="s">
        <v>19</v>
      </c>
      <c r="L520" s="34" t="s">
        <v>716</v>
      </c>
      <c r="M520" s="34" t="s">
        <v>102</v>
      </c>
      <c r="N520" s="34" t="s">
        <v>22</v>
      </c>
      <c r="O520" s="34" t="s">
        <v>343</v>
      </c>
      <c r="P520" s="97">
        <f t="shared" si="8"/>
        <v>1.0138</v>
      </c>
    </row>
    <row r="521" spans="1:16" ht="22.5" hidden="1" customHeight="1">
      <c r="A521" s="8">
        <v>518</v>
      </c>
      <c r="B521" s="32" t="s">
        <v>1184</v>
      </c>
      <c r="C521" s="33"/>
      <c r="D521" s="34" t="s">
        <v>31</v>
      </c>
      <c r="E521" s="35">
        <v>41235</v>
      </c>
      <c r="F521" s="36" t="s">
        <v>1185</v>
      </c>
      <c r="G521" s="94">
        <v>2.746</v>
      </c>
      <c r="H521" s="36">
        <v>24.055</v>
      </c>
      <c r="I521" s="37">
        <v>2471.4</v>
      </c>
      <c r="J521" s="35">
        <v>41240</v>
      </c>
      <c r="K521" s="34" t="s">
        <v>96</v>
      </c>
      <c r="L521" s="34" t="s">
        <v>109</v>
      </c>
      <c r="M521" s="34" t="s">
        <v>69</v>
      </c>
      <c r="N521" s="34" t="s">
        <v>22</v>
      </c>
      <c r="O521" s="34" t="s">
        <v>87</v>
      </c>
      <c r="P521" s="97">
        <f t="shared" si="8"/>
        <v>0.9</v>
      </c>
    </row>
    <row r="522" spans="1:16" ht="22.5" hidden="1" customHeight="1">
      <c r="A522" s="8">
        <v>519</v>
      </c>
      <c r="B522" s="32" t="s">
        <v>1186</v>
      </c>
      <c r="C522" s="33"/>
      <c r="D522" s="34" t="s">
        <v>17</v>
      </c>
      <c r="E522" s="35">
        <v>41235</v>
      </c>
      <c r="F522" s="36" t="s">
        <v>1187</v>
      </c>
      <c r="G522" s="94">
        <v>6</v>
      </c>
      <c r="H522" s="36">
        <v>33.950000000000003</v>
      </c>
      <c r="I522" s="37">
        <v>5400</v>
      </c>
      <c r="J522" s="35">
        <v>41616</v>
      </c>
      <c r="K522" s="34" t="s">
        <v>19</v>
      </c>
      <c r="L522" s="34" t="s">
        <v>297</v>
      </c>
      <c r="M522" s="34" t="s">
        <v>27</v>
      </c>
      <c r="N522" s="34" t="s">
        <v>22</v>
      </c>
      <c r="O522" s="34" t="s">
        <v>84</v>
      </c>
      <c r="P522" s="97">
        <f t="shared" si="8"/>
        <v>0.9</v>
      </c>
    </row>
    <row r="523" spans="1:16" ht="22.5" hidden="1" customHeight="1">
      <c r="A523" s="8">
        <v>520</v>
      </c>
      <c r="B523" s="32" t="s">
        <v>1188</v>
      </c>
      <c r="C523" s="33" t="s">
        <v>1189</v>
      </c>
      <c r="D523" s="34" t="s">
        <v>31</v>
      </c>
      <c r="E523" s="35">
        <v>41242</v>
      </c>
      <c r="F523" s="36" t="s">
        <v>1190</v>
      </c>
      <c r="G523" s="94">
        <v>0.87880000000000003</v>
      </c>
      <c r="H523" s="36">
        <v>1.79</v>
      </c>
      <c r="I523" s="37">
        <v>1757.6000000000001</v>
      </c>
      <c r="J523" s="35">
        <v>42004</v>
      </c>
      <c r="K523" s="34" t="s">
        <v>1039</v>
      </c>
      <c r="L523" s="34" t="s">
        <v>97</v>
      </c>
      <c r="M523" s="34" t="s">
        <v>1040</v>
      </c>
      <c r="N523" s="34" t="s">
        <v>200</v>
      </c>
      <c r="O523" s="34" t="s">
        <v>54</v>
      </c>
      <c r="P523" s="97">
        <f t="shared" si="8"/>
        <v>2</v>
      </c>
    </row>
    <row r="524" spans="1:16" ht="22.5" hidden="1" customHeight="1">
      <c r="A524" s="8">
        <v>521</v>
      </c>
      <c r="B524" s="32" t="s">
        <v>355</v>
      </c>
      <c r="C524" s="33"/>
      <c r="D524" s="34" t="s">
        <v>51</v>
      </c>
      <c r="E524" s="35">
        <v>41242</v>
      </c>
      <c r="F524" s="36" t="s">
        <v>1191</v>
      </c>
      <c r="G524" s="94">
        <v>2.8570000000000002</v>
      </c>
      <c r="H524" s="36">
        <v>13.099</v>
      </c>
      <c r="I524" s="37">
        <v>0</v>
      </c>
      <c r="J524" s="35">
        <v>41249</v>
      </c>
      <c r="K524" s="34" t="s">
        <v>53</v>
      </c>
      <c r="L524" s="34" t="s">
        <v>53</v>
      </c>
      <c r="M524" s="34" t="s">
        <v>53</v>
      </c>
      <c r="N524" s="34" t="s">
        <v>22</v>
      </c>
      <c r="O524" s="34" t="s">
        <v>283</v>
      </c>
      <c r="P524" s="97">
        <f t="shared" si="8"/>
        <v>0</v>
      </c>
    </row>
    <row r="525" spans="1:16" ht="22.5" hidden="1" customHeight="1">
      <c r="A525" s="8">
        <v>522</v>
      </c>
      <c r="B525" s="32" t="s">
        <v>1192</v>
      </c>
      <c r="C525" s="33"/>
      <c r="D525" s="34" t="s">
        <v>714</v>
      </c>
      <c r="E525" s="35">
        <v>41242</v>
      </c>
      <c r="F525" s="36" t="s">
        <v>1193</v>
      </c>
      <c r="G525" s="94">
        <v>30</v>
      </c>
      <c r="H525" s="36">
        <v>153.52000000000001</v>
      </c>
      <c r="I525" s="37">
        <v>27000</v>
      </c>
      <c r="J525" s="35">
        <v>42461</v>
      </c>
      <c r="K525" s="34" t="s">
        <v>405</v>
      </c>
      <c r="L525" s="34" t="s">
        <v>716</v>
      </c>
      <c r="M525" s="34" t="s">
        <v>27</v>
      </c>
      <c r="N525" s="34" t="s">
        <v>1155</v>
      </c>
      <c r="O525" s="34" t="s">
        <v>28</v>
      </c>
      <c r="P525" s="97">
        <f t="shared" si="8"/>
        <v>0.9</v>
      </c>
    </row>
    <row r="526" spans="1:16" ht="22.5" hidden="1" customHeight="1">
      <c r="A526" s="8">
        <v>523</v>
      </c>
      <c r="B526" s="32" t="s">
        <v>1194</v>
      </c>
      <c r="C526" s="33"/>
      <c r="D526" s="34" t="s">
        <v>31</v>
      </c>
      <c r="E526" s="35">
        <v>41242</v>
      </c>
      <c r="F526" s="36" t="s">
        <v>1195</v>
      </c>
      <c r="G526" s="94">
        <v>26</v>
      </c>
      <c r="H526" s="36">
        <v>92</v>
      </c>
      <c r="I526" s="37">
        <v>52000</v>
      </c>
      <c r="J526" s="35">
        <v>41912</v>
      </c>
      <c r="K526" s="34" t="s">
        <v>108</v>
      </c>
      <c r="L526" s="34" t="s">
        <v>109</v>
      </c>
      <c r="M526" s="34" t="s">
        <v>110</v>
      </c>
      <c r="N526" s="34" t="s">
        <v>1155</v>
      </c>
      <c r="O526" s="34" t="s">
        <v>63</v>
      </c>
      <c r="P526" s="97">
        <f t="shared" si="8"/>
        <v>2</v>
      </c>
    </row>
    <row r="527" spans="1:16" ht="22.5" hidden="1" customHeight="1">
      <c r="A527" s="8">
        <v>524</v>
      </c>
      <c r="B527" s="32" t="s">
        <v>1196</v>
      </c>
      <c r="C527" s="33" t="s">
        <v>1197</v>
      </c>
      <c r="D527" s="34" t="s">
        <v>31</v>
      </c>
      <c r="E527" s="35">
        <v>41242</v>
      </c>
      <c r="F527" s="36" t="s">
        <v>1198</v>
      </c>
      <c r="G527" s="94">
        <v>58</v>
      </c>
      <c r="H527" s="36">
        <v>198</v>
      </c>
      <c r="I527" s="37">
        <v>116000</v>
      </c>
      <c r="J527" s="35">
        <v>43100</v>
      </c>
      <c r="K527" s="34" t="s">
        <v>108</v>
      </c>
      <c r="L527" s="34" t="s">
        <v>109</v>
      </c>
      <c r="M527" s="34" t="s">
        <v>110</v>
      </c>
      <c r="N527" s="34" t="s">
        <v>1155</v>
      </c>
      <c r="O527" s="34" t="s">
        <v>63</v>
      </c>
      <c r="P527" s="97">
        <f t="shared" si="8"/>
        <v>2</v>
      </c>
    </row>
    <row r="528" spans="1:16" ht="22.5" hidden="1" customHeight="1">
      <c r="A528" s="8">
        <v>525</v>
      </c>
      <c r="B528" s="32" t="s">
        <v>1196</v>
      </c>
      <c r="C528" s="33" t="s">
        <v>1199</v>
      </c>
      <c r="D528" s="34" t="s">
        <v>31</v>
      </c>
      <c r="E528" s="35">
        <v>41242</v>
      </c>
      <c r="F528" s="36" t="s">
        <v>1200</v>
      </c>
      <c r="G528" s="94">
        <v>60</v>
      </c>
      <c r="H528" s="36">
        <v>204</v>
      </c>
      <c r="I528" s="37">
        <v>120000</v>
      </c>
      <c r="J528" s="35">
        <v>43100</v>
      </c>
      <c r="K528" s="34" t="s">
        <v>108</v>
      </c>
      <c r="L528" s="34" t="s">
        <v>109</v>
      </c>
      <c r="M528" s="34" t="s">
        <v>110</v>
      </c>
      <c r="N528" s="34" t="s">
        <v>1155</v>
      </c>
      <c r="O528" s="34" t="s">
        <v>63</v>
      </c>
      <c r="P528" s="97">
        <f t="shared" si="8"/>
        <v>2</v>
      </c>
    </row>
    <row r="529" spans="1:16" ht="22.5" hidden="1" customHeight="1">
      <c r="A529" s="8">
        <v>526</v>
      </c>
      <c r="B529" s="32" t="s">
        <v>1201</v>
      </c>
      <c r="C529" s="33"/>
      <c r="D529" s="34" t="s">
        <v>31</v>
      </c>
      <c r="E529" s="35">
        <v>41242</v>
      </c>
      <c r="F529" s="36" t="s">
        <v>1202</v>
      </c>
      <c r="G529" s="94">
        <v>50</v>
      </c>
      <c r="H529" s="36">
        <v>248</v>
      </c>
      <c r="I529" s="37">
        <v>100000</v>
      </c>
      <c r="J529" s="35">
        <v>42551</v>
      </c>
      <c r="K529" s="34" t="s">
        <v>108</v>
      </c>
      <c r="L529" s="34" t="s">
        <v>109</v>
      </c>
      <c r="M529" s="34" t="s">
        <v>110</v>
      </c>
      <c r="N529" s="34" t="s">
        <v>1155</v>
      </c>
      <c r="O529" s="34" t="s">
        <v>63</v>
      </c>
      <c r="P529" s="97">
        <f t="shared" si="8"/>
        <v>2</v>
      </c>
    </row>
    <row r="530" spans="1:16" ht="22.5" hidden="1" customHeight="1">
      <c r="A530" s="8">
        <v>527</v>
      </c>
      <c r="B530" s="32" t="s">
        <v>1203</v>
      </c>
      <c r="C530" s="33"/>
      <c r="D530" s="34" t="s">
        <v>31</v>
      </c>
      <c r="E530" s="35">
        <v>41249</v>
      </c>
      <c r="F530" s="36" t="s">
        <v>1204</v>
      </c>
      <c r="G530" s="94">
        <v>19.965</v>
      </c>
      <c r="H530" s="36">
        <v>61.823999999999998</v>
      </c>
      <c r="I530" s="37">
        <v>39930</v>
      </c>
      <c r="J530" s="35">
        <v>42825</v>
      </c>
      <c r="K530" s="34" t="s">
        <v>108</v>
      </c>
      <c r="L530" s="34" t="s">
        <v>109</v>
      </c>
      <c r="M530" s="34" t="s">
        <v>110</v>
      </c>
      <c r="N530" s="34" t="s">
        <v>200</v>
      </c>
      <c r="O530" s="34" t="s">
        <v>115</v>
      </c>
      <c r="P530" s="97">
        <f t="shared" si="8"/>
        <v>2</v>
      </c>
    </row>
    <row r="531" spans="1:16" ht="22.5" hidden="1" customHeight="1">
      <c r="A531" s="8">
        <v>528</v>
      </c>
      <c r="B531" s="32" t="s">
        <v>1205</v>
      </c>
      <c r="C531" s="33"/>
      <c r="D531" s="34" t="s">
        <v>31</v>
      </c>
      <c r="E531" s="35">
        <v>41256</v>
      </c>
      <c r="F531" s="36" t="s">
        <v>1206</v>
      </c>
      <c r="G531" s="94">
        <v>1.456</v>
      </c>
      <c r="H531" s="36">
        <v>2.5369999999999999</v>
      </c>
      <c r="I531" s="37">
        <v>2912</v>
      </c>
      <c r="J531" s="35">
        <v>42444</v>
      </c>
      <c r="K531" s="34" t="s">
        <v>1039</v>
      </c>
      <c r="L531" s="34" t="s">
        <v>109</v>
      </c>
      <c r="M531" s="34" t="s">
        <v>1040</v>
      </c>
      <c r="N531" s="34" t="s">
        <v>200</v>
      </c>
      <c r="O531" s="34" t="s">
        <v>221</v>
      </c>
      <c r="P531" s="97">
        <f t="shared" si="8"/>
        <v>2</v>
      </c>
    </row>
    <row r="532" spans="1:16" ht="22.5" hidden="1" customHeight="1">
      <c r="A532" s="8">
        <v>529</v>
      </c>
      <c r="B532" s="32" t="s">
        <v>1207</v>
      </c>
      <c r="C532" s="33"/>
      <c r="D532" s="34" t="s">
        <v>17</v>
      </c>
      <c r="E532" s="35">
        <v>41284</v>
      </c>
      <c r="F532" s="36" t="s">
        <v>1208</v>
      </c>
      <c r="G532" s="94">
        <v>40.375</v>
      </c>
      <c r="H532" s="36">
        <v>343.07</v>
      </c>
      <c r="I532" s="37">
        <v>36337.5</v>
      </c>
      <c r="J532" s="35">
        <v>41501</v>
      </c>
      <c r="K532" s="34" t="s">
        <v>19</v>
      </c>
      <c r="L532" s="34" t="s">
        <v>20</v>
      </c>
      <c r="M532" s="34" t="s">
        <v>27</v>
      </c>
      <c r="N532" s="34" t="s">
        <v>22</v>
      </c>
      <c r="O532" s="34" t="s">
        <v>45</v>
      </c>
      <c r="P532" s="97">
        <f t="shared" si="8"/>
        <v>0.89999999999999991</v>
      </c>
    </row>
    <row r="533" spans="1:16" ht="22.5" hidden="1" customHeight="1">
      <c r="A533" s="8">
        <v>530</v>
      </c>
      <c r="B533" s="32" t="s">
        <v>1209</v>
      </c>
      <c r="C533" s="33"/>
      <c r="D533" s="34" t="s">
        <v>31</v>
      </c>
      <c r="E533" s="35">
        <v>41291</v>
      </c>
      <c r="F533" s="36" t="s">
        <v>1210</v>
      </c>
      <c r="G533" s="94">
        <v>0.97399999999999998</v>
      </c>
      <c r="H533" s="36">
        <v>4.51</v>
      </c>
      <c r="I533" s="37">
        <v>876.6</v>
      </c>
      <c r="J533" s="35">
        <v>41306</v>
      </c>
      <c r="K533" s="34" t="s">
        <v>405</v>
      </c>
      <c r="L533" s="34" t="s">
        <v>26</v>
      </c>
      <c r="M533" s="34" t="s">
        <v>69</v>
      </c>
      <c r="N533" s="34" t="s">
        <v>22</v>
      </c>
      <c r="O533" s="34" t="s">
        <v>280</v>
      </c>
      <c r="P533" s="97">
        <f t="shared" si="8"/>
        <v>0.9</v>
      </c>
    </row>
    <row r="534" spans="1:16" ht="22.5" hidden="1" customHeight="1">
      <c r="A534" s="8">
        <v>531</v>
      </c>
      <c r="B534" s="32" t="s">
        <v>1211</v>
      </c>
      <c r="C534" s="33" t="s">
        <v>1212</v>
      </c>
      <c r="D534" s="34" t="s">
        <v>31</v>
      </c>
      <c r="E534" s="35">
        <v>41299</v>
      </c>
      <c r="F534" s="36" t="s">
        <v>1213</v>
      </c>
      <c r="G534" s="94">
        <v>0.8</v>
      </c>
      <c r="H534" s="36">
        <v>6.6580000000000004</v>
      </c>
      <c r="I534" s="37">
        <v>720</v>
      </c>
      <c r="J534" s="35">
        <v>41640</v>
      </c>
      <c r="K534" s="34" t="s">
        <v>19</v>
      </c>
      <c r="L534" s="34" t="s">
        <v>307</v>
      </c>
      <c r="M534" s="34" t="s">
        <v>27</v>
      </c>
      <c r="N534" s="34" t="s">
        <v>200</v>
      </c>
      <c r="O534" s="34" t="s">
        <v>84</v>
      </c>
      <c r="P534" s="97">
        <f t="shared" si="8"/>
        <v>0.89999999999999991</v>
      </c>
    </row>
    <row r="535" spans="1:16" ht="22.5" hidden="1" customHeight="1">
      <c r="A535" s="8">
        <v>532</v>
      </c>
      <c r="B535" s="32" t="s">
        <v>1214</v>
      </c>
      <c r="C535" s="33"/>
      <c r="D535" s="34" t="s">
        <v>714</v>
      </c>
      <c r="E535" s="35">
        <v>41305</v>
      </c>
      <c r="F535" s="36" t="s">
        <v>1215</v>
      </c>
      <c r="G535" s="94">
        <v>2</v>
      </c>
      <c r="H535" s="36">
        <v>7.08</v>
      </c>
      <c r="I535" s="37">
        <v>4000</v>
      </c>
      <c r="J535" s="35">
        <v>41974</v>
      </c>
      <c r="K535" s="34" t="s">
        <v>108</v>
      </c>
      <c r="L535" s="34" t="s">
        <v>716</v>
      </c>
      <c r="M535" s="34" t="s">
        <v>110</v>
      </c>
      <c r="N535" s="34" t="s">
        <v>22</v>
      </c>
      <c r="O535" s="34" t="s">
        <v>54</v>
      </c>
      <c r="P535" s="97">
        <f t="shared" si="8"/>
        <v>2</v>
      </c>
    </row>
    <row r="536" spans="1:16" ht="22.5" hidden="1" customHeight="1">
      <c r="A536" s="8">
        <v>533</v>
      </c>
      <c r="B536" s="32" t="s">
        <v>1216</v>
      </c>
      <c r="C536" s="33"/>
      <c r="D536" s="34" t="s">
        <v>714</v>
      </c>
      <c r="E536" s="35">
        <v>41305</v>
      </c>
      <c r="F536" s="36" t="s">
        <v>1217</v>
      </c>
      <c r="G536" s="94">
        <v>25</v>
      </c>
      <c r="H536" s="36">
        <v>44.24</v>
      </c>
      <c r="I536" s="37">
        <v>50000</v>
      </c>
      <c r="J536" s="35">
        <v>42970</v>
      </c>
      <c r="K536" s="34" t="s">
        <v>1039</v>
      </c>
      <c r="L536" s="34" t="s">
        <v>716</v>
      </c>
      <c r="M536" s="34" t="s">
        <v>1040</v>
      </c>
      <c r="N536" s="34" t="s">
        <v>200</v>
      </c>
      <c r="O536" s="34" t="s">
        <v>358</v>
      </c>
      <c r="P536" s="97">
        <f t="shared" si="8"/>
        <v>2</v>
      </c>
    </row>
    <row r="537" spans="1:16" ht="22.5" hidden="1" customHeight="1">
      <c r="A537" s="8">
        <v>534</v>
      </c>
      <c r="B537" s="32" t="s">
        <v>1218</v>
      </c>
      <c r="C537" s="33" t="s">
        <v>1219</v>
      </c>
      <c r="D537" s="34" t="s">
        <v>31</v>
      </c>
      <c r="E537" s="35">
        <v>41305</v>
      </c>
      <c r="F537" s="36" t="s">
        <v>1220</v>
      </c>
      <c r="G537" s="94">
        <v>64.599999999999994</v>
      </c>
      <c r="H537" s="36">
        <v>198</v>
      </c>
      <c r="I537" s="37">
        <v>129200</v>
      </c>
      <c r="J537" s="35">
        <v>41609</v>
      </c>
      <c r="K537" s="34" t="s">
        <v>108</v>
      </c>
      <c r="L537" s="34" t="s">
        <v>109</v>
      </c>
      <c r="M537" s="34" t="s">
        <v>1221</v>
      </c>
      <c r="N537" s="34" t="s">
        <v>22</v>
      </c>
      <c r="O537" s="34" t="s">
        <v>40</v>
      </c>
      <c r="P537" s="97">
        <f t="shared" si="8"/>
        <v>2</v>
      </c>
    </row>
    <row r="538" spans="1:16" ht="22.5" hidden="1" customHeight="1">
      <c r="A538" s="8">
        <v>535</v>
      </c>
      <c r="B538" s="32" t="s">
        <v>1211</v>
      </c>
      <c r="C538" s="33" t="s">
        <v>1222</v>
      </c>
      <c r="D538" s="34" t="s">
        <v>31</v>
      </c>
      <c r="E538" s="35">
        <v>41312</v>
      </c>
      <c r="F538" s="36" t="s">
        <v>1223</v>
      </c>
      <c r="G538" s="94">
        <v>0.8</v>
      </c>
      <c r="H538" s="36">
        <v>6.6580000000000004</v>
      </c>
      <c r="I538" s="37">
        <v>720</v>
      </c>
      <c r="J538" s="35">
        <v>41956</v>
      </c>
      <c r="K538" s="34" t="s">
        <v>19</v>
      </c>
      <c r="L538" s="34" t="s">
        <v>307</v>
      </c>
      <c r="M538" s="34" t="s">
        <v>27</v>
      </c>
      <c r="N538" s="34" t="s">
        <v>22</v>
      </c>
      <c r="O538" s="34" t="s">
        <v>84</v>
      </c>
      <c r="P538" s="97">
        <f t="shared" si="8"/>
        <v>0.89999999999999991</v>
      </c>
    </row>
    <row r="539" spans="1:16" ht="22.5" hidden="1" customHeight="1">
      <c r="A539" s="8">
        <v>536</v>
      </c>
      <c r="B539" s="32" t="s">
        <v>1224</v>
      </c>
      <c r="C539" s="33"/>
      <c r="D539" s="34" t="s">
        <v>302</v>
      </c>
      <c r="E539" s="35">
        <v>41319</v>
      </c>
      <c r="F539" s="36" t="s">
        <v>1225</v>
      </c>
      <c r="G539" s="94">
        <v>300.8</v>
      </c>
      <c r="H539" s="36">
        <v>998</v>
      </c>
      <c r="I539" s="37">
        <v>601600</v>
      </c>
      <c r="J539" s="35">
        <v>42277</v>
      </c>
      <c r="K539" s="34" t="s">
        <v>108</v>
      </c>
      <c r="L539" s="34" t="s">
        <v>304</v>
      </c>
      <c r="M539" s="34" t="s">
        <v>110</v>
      </c>
      <c r="N539" s="34" t="s">
        <v>200</v>
      </c>
      <c r="O539" s="34" t="s">
        <v>283</v>
      </c>
      <c r="P539" s="97">
        <f t="shared" si="8"/>
        <v>2</v>
      </c>
    </row>
    <row r="540" spans="1:16" ht="22.5" hidden="1" customHeight="1">
      <c r="A540" s="8">
        <v>537</v>
      </c>
      <c r="B540" s="32" t="s">
        <v>1226</v>
      </c>
      <c r="C540" s="33"/>
      <c r="D540" s="34" t="s">
        <v>99</v>
      </c>
      <c r="E540" s="35">
        <v>41333</v>
      </c>
      <c r="F540" s="36" t="s">
        <v>1227</v>
      </c>
      <c r="G540" s="94">
        <v>102</v>
      </c>
      <c r="H540" s="36">
        <v>388</v>
      </c>
      <c r="I540" s="37">
        <v>204000</v>
      </c>
      <c r="J540" s="35">
        <v>42095</v>
      </c>
      <c r="K540" s="34" t="s">
        <v>108</v>
      </c>
      <c r="L540" s="34" t="s">
        <v>101</v>
      </c>
      <c r="M540" s="34" t="s">
        <v>110</v>
      </c>
      <c r="N540" s="34" t="s">
        <v>200</v>
      </c>
      <c r="O540" s="34" t="s">
        <v>111</v>
      </c>
      <c r="P540" s="97">
        <f t="shared" si="8"/>
        <v>2</v>
      </c>
    </row>
    <row r="541" spans="1:16" ht="22.5" hidden="1" customHeight="1">
      <c r="A541" s="8">
        <v>538</v>
      </c>
      <c r="B541" s="32" t="s">
        <v>1228</v>
      </c>
      <c r="C541" s="33"/>
      <c r="D541" s="34" t="s">
        <v>714</v>
      </c>
      <c r="E541" s="35">
        <v>41340</v>
      </c>
      <c r="F541" s="36" t="s">
        <v>1229</v>
      </c>
      <c r="G541" s="94">
        <v>15.625</v>
      </c>
      <c r="H541" s="36">
        <v>32.42</v>
      </c>
      <c r="I541" s="37">
        <v>31250</v>
      </c>
      <c r="J541" s="35">
        <v>42033</v>
      </c>
      <c r="K541" s="34" t="s">
        <v>1039</v>
      </c>
      <c r="L541" s="34" t="s">
        <v>109</v>
      </c>
      <c r="M541" s="34" t="s">
        <v>1040</v>
      </c>
      <c r="N541" s="34" t="s">
        <v>22</v>
      </c>
      <c r="O541" s="34" t="s">
        <v>343</v>
      </c>
      <c r="P541" s="97">
        <f t="shared" si="8"/>
        <v>2</v>
      </c>
    </row>
    <row r="542" spans="1:16" ht="22.5" hidden="1" customHeight="1">
      <c r="A542" s="8">
        <v>539</v>
      </c>
      <c r="B542" s="32" t="s">
        <v>355</v>
      </c>
      <c r="C542" s="33" t="s">
        <v>1230</v>
      </c>
      <c r="D542" s="34" t="s">
        <v>51</v>
      </c>
      <c r="E542" s="35">
        <v>41340</v>
      </c>
      <c r="F542" s="36" t="s">
        <v>1231</v>
      </c>
      <c r="G542" s="94">
        <v>2.3490000000000002</v>
      </c>
      <c r="H542" s="36">
        <v>9.6910000000000007</v>
      </c>
      <c r="I542" s="37">
        <v>0</v>
      </c>
      <c r="J542" s="35">
        <v>41355</v>
      </c>
      <c r="K542" s="34" t="s">
        <v>53</v>
      </c>
      <c r="L542" s="34" t="s">
        <v>53</v>
      </c>
      <c r="M542" s="34" t="s">
        <v>53</v>
      </c>
      <c r="N542" s="34" t="s">
        <v>200</v>
      </c>
      <c r="O542" s="34" t="s">
        <v>283</v>
      </c>
      <c r="P542" s="97">
        <f t="shared" si="8"/>
        <v>0</v>
      </c>
    </row>
    <row r="543" spans="1:16" ht="22.5" hidden="1" customHeight="1">
      <c r="A543" s="8">
        <v>540</v>
      </c>
      <c r="B543" s="32" t="s">
        <v>1232</v>
      </c>
      <c r="C543" s="33"/>
      <c r="D543" s="34" t="s">
        <v>17</v>
      </c>
      <c r="E543" s="35">
        <v>41354</v>
      </c>
      <c r="F543" s="36" t="s">
        <v>1233</v>
      </c>
      <c r="G543" s="94">
        <v>6</v>
      </c>
      <c r="H543" s="36">
        <v>35.5</v>
      </c>
      <c r="I543" s="37">
        <v>5400</v>
      </c>
      <c r="J543" s="35">
        <v>41671</v>
      </c>
      <c r="K543" s="34" t="s">
        <v>19</v>
      </c>
      <c r="L543" s="34" t="s">
        <v>20</v>
      </c>
      <c r="M543" s="34" t="s">
        <v>27</v>
      </c>
      <c r="N543" s="34" t="s">
        <v>22</v>
      </c>
      <c r="O543" s="34" t="s">
        <v>84</v>
      </c>
      <c r="P543" s="97">
        <f t="shared" si="8"/>
        <v>0.9</v>
      </c>
    </row>
    <row r="544" spans="1:16" ht="22.5" hidden="1" customHeight="1">
      <c r="A544" s="8">
        <v>541</v>
      </c>
      <c r="B544" s="32" t="s">
        <v>1234</v>
      </c>
      <c r="C544" s="33"/>
      <c r="D544" s="34" t="s">
        <v>17</v>
      </c>
      <c r="E544" s="35">
        <v>41354</v>
      </c>
      <c r="F544" s="36" t="s">
        <v>1235</v>
      </c>
      <c r="G544" s="94">
        <v>27.2</v>
      </c>
      <c r="H544" s="36">
        <v>228.74100000000001</v>
      </c>
      <c r="I544" s="37">
        <v>24480</v>
      </c>
      <c r="J544" s="35">
        <v>41518</v>
      </c>
      <c r="K544" s="34" t="s">
        <v>19</v>
      </c>
      <c r="L544" s="34" t="s">
        <v>109</v>
      </c>
      <c r="M544" s="34" t="s">
        <v>69</v>
      </c>
      <c r="N544" s="34" t="s">
        <v>22</v>
      </c>
      <c r="O544" s="34" t="s">
        <v>280</v>
      </c>
      <c r="P544" s="97">
        <f t="shared" si="8"/>
        <v>0.9</v>
      </c>
    </row>
    <row r="545" spans="1:16" ht="22.5" hidden="1" customHeight="1">
      <c r="A545" s="8">
        <v>542</v>
      </c>
      <c r="B545" s="32" t="s">
        <v>1236</v>
      </c>
      <c r="C545" s="33"/>
      <c r="D545" s="34" t="s">
        <v>31</v>
      </c>
      <c r="E545" s="35">
        <v>41354</v>
      </c>
      <c r="F545" s="36" t="s">
        <v>1237</v>
      </c>
      <c r="G545" s="94">
        <v>0.97607999999999995</v>
      </c>
      <c r="H545" s="36">
        <v>2.137</v>
      </c>
      <c r="I545" s="37">
        <v>1952.1599999999999</v>
      </c>
      <c r="J545" s="35">
        <v>41495</v>
      </c>
      <c r="K545" s="34" t="s">
        <v>1039</v>
      </c>
      <c r="L545" s="34" t="s">
        <v>109</v>
      </c>
      <c r="M545" s="34" t="s">
        <v>1040</v>
      </c>
      <c r="N545" s="34" t="s">
        <v>22</v>
      </c>
      <c r="O545" s="34" t="s">
        <v>221</v>
      </c>
      <c r="P545" s="97">
        <f t="shared" si="8"/>
        <v>2</v>
      </c>
    </row>
    <row r="546" spans="1:16" ht="22.5" hidden="1" customHeight="1">
      <c r="A546" s="8">
        <v>543</v>
      </c>
      <c r="B546" s="32" t="s">
        <v>1238</v>
      </c>
      <c r="C546" s="33" t="s">
        <v>1239</v>
      </c>
      <c r="D546" s="34" t="s">
        <v>714</v>
      </c>
      <c r="E546" s="35">
        <v>41360</v>
      </c>
      <c r="F546" s="36" t="s">
        <v>1240</v>
      </c>
      <c r="G546" s="94">
        <v>30</v>
      </c>
      <c r="H546" s="36">
        <v>58.18</v>
      </c>
      <c r="I546" s="37">
        <v>60000</v>
      </c>
      <c r="J546" s="35">
        <v>41615</v>
      </c>
      <c r="K546" s="34" t="s">
        <v>1039</v>
      </c>
      <c r="L546" s="34" t="s">
        <v>716</v>
      </c>
      <c r="M546" s="34" t="s">
        <v>1040</v>
      </c>
      <c r="N546" s="34" t="s">
        <v>200</v>
      </c>
      <c r="O546" s="34" t="s">
        <v>358</v>
      </c>
      <c r="P546" s="97">
        <f t="shared" si="8"/>
        <v>2</v>
      </c>
    </row>
    <row r="547" spans="1:16" ht="22.5" hidden="1" customHeight="1">
      <c r="A547" s="8">
        <v>544</v>
      </c>
      <c r="B547" s="32" t="s">
        <v>1241</v>
      </c>
      <c r="C547" s="33"/>
      <c r="D547" s="34" t="s">
        <v>714</v>
      </c>
      <c r="E547" s="35">
        <v>41375</v>
      </c>
      <c r="F547" s="36" t="s">
        <v>1242</v>
      </c>
      <c r="G547" s="94">
        <v>30</v>
      </c>
      <c r="H547" s="36">
        <v>56</v>
      </c>
      <c r="I547" s="37">
        <v>60000</v>
      </c>
      <c r="J547" s="35">
        <v>41773</v>
      </c>
      <c r="K547" s="34" t="s">
        <v>1039</v>
      </c>
      <c r="L547" s="34" t="s">
        <v>716</v>
      </c>
      <c r="M547" s="34" t="s">
        <v>1040</v>
      </c>
      <c r="N547" s="34" t="s">
        <v>1155</v>
      </c>
      <c r="O547" s="34" t="s">
        <v>358</v>
      </c>
      <c r="P547" s="97">
        <f t="shared" si="8"/>
        <v>2</v>
      </c>
    </row>
    <row r="548" spans="1:16" ht="22.5" hidden="1" customHeight="1">
      <c r="A548" s="8">
        <v>545</v>
      </c>
      <c r="B548" s="32" t="s">
        <v>1243</v>
      </c>
      <c r="C548" s="33"/>
      <c r="D548" s="34" t="s">
        <v>714</v>
      </c>
      <c r="E548" s="35">
        <v>41375</v>
      </c>
      <c r="F548" s="36" t="s">
        <v>1244</v>
      </c>
      <c r="G548" s="94">
        <v>1.6</v>
      </c>
      <c r="H548" s="36">
        <v>12</v>
      </c>
      <c r="I548" s="37">
        <v>1440</v>
      </c>
      <c r="J548" s="35">
        <v>41873</v>
      </c>
      <c r="K548" s="34" t="s">
        <v>96</v>
      </c>
      <c r="L548" s="34" t="s">
        <v>716</v>
      </c>
      <c r="M548" s="34" t="s">
        <v>69</v>
      </c>
      <c r="N548" s="34" t="s">
        <v>22</v>
      </c>
      <c r="O548" s="34" t="s">
        <v>343</v>
      </c>
      <c r="P548" s="97">
        <f t="shared" si="8"/>
        <v>0.89999999999999991</v>
      </c>
    </row>
    <row r="549" spans="1:16" ht="22.5" hidden="1" customHeight="1">
      <c r="A549" s="8">
        <v>546</v>
      </c>
      <c r="B549" s="32" t="s">
        <v>1245</v>
      </c>
      <c r="C549" s="33"/>
      <c r="D549" s="34" t="s">
        <v>31</v>
      </c>
      <c r="E549" s="35">
        <v>41375</v>
      </c>
      <c r="F549" s="36" t="s">
        <v>1246</v>
      </c>
      <c r="G549" s="94">
        <v>1.04</v>
      </c>
      <c r="H549" s="36">
        <v>1.9079999999999999</v>
      </c>
      <c r="I549" s="37">
        <v>2080</v>
      </c>
      <c r="J549" s="35">
        <v>41741</v>
      </c>
      <c r="K549" s="34" t="s">
        <v>1039</v>
      </c>
      <c r="L549" s="34" t="s">
        <v>297</v>
      </c>
      <c r="M549" s="34" t="s">
        <v>1040</v>
      </c>
      <c r="N549" s="34" t="s">
        <v>22</v>
      </c>
      <c r="O549" s="34" t="s">
        <v>283</v>
      </c>
      <c r="P549" s="97">
        <f t="shared" si="8"/>
        <v>2</v>
      </c>
    </row>
    <row r="550" spans="1:16" ht="22.5" hidden="1" customHeight="1">
      <c r="A550" s="8">
        <v>547</v>
      </c>
      <c r="B550" s="32" t="s">
        <v>1247</v>
      </c>
      <c r="C550" s="33"/>
      <c r="D550" s="34" t="s">
        <v>31</v>
      </c>
      <c r="E550" s="35">
        <v>41375</v>
      </c>
      <c r="F550" s="36" t="s">
        <v>1248</v>
      </c>
      <c r="G550" s="94">
        <v>2.0550000000000002</v>
      </c>
      <c r="H550" s="36">
        <v>17.460999999999999</v>
      </c>
      <c r="I550" s="37">
        <v>1849.5000000000002</v>
      </c>
      <c r="J550" s="35">
        <v>41395</v>
      </c>
      <c r="K550" s="34" t="s">
        <v>19</v>
      </c>
      <c r="L550" s="34" t="s">
        <v>307</v>
      </c>
      <c r="M550" s="34" t="s">
        <v>69</v>
      </c>
      <c r="N550" s="34" t="s">
        <v>22</v>
      </c>
      <c r="O550" s="34" t="s">
        <v>40</v>
      </c>
      <c r="P550" s="97">
        <f t="shared" si="8"/>
        <v>0.9</v>
      </c>
    </row>
    <row r="551" spans="1:16" ht="22.5" hidden="1" customHeight="1">
      <c r="A551" s="8">
        <v>548</v>
      </c>
      <c r="B551" s="32" t="s">
        <v>1249</v>
      </c>
      <c r="C551" s="33"/>
      <c r="D551" s="34" t="s">
        <v>31</v>
      </c>
      <c r="E551" s="35">
        <v>41382</v>
      </c>
      <c r="F551" s="36" t="s">
        <v>1250</v>
      </c>
      <c r="G551" s="94">
        <v>1</v>
      </c>
      <c r="H551" s="36">
        <v>7.1318999999999999</v>
      </c>
      <c r="I551" s="37">
        <v>900</v>
      </c>
      <c r="J551" s="35">
        <v>41397</v>
      </c>
      <c r="K551" s="34" t="s">
        <v>19</v>
      </c>
      <c r="L551" s="34" t="s">
        <v>297</v>
      </c>
      <c r="M551" s="34" t="s">
        <v>27</v>
      </c>
      <c r="N551" s="34" t="s">
        <v>22</v>
      </c>
      <c r="O551" s="34" t="s">
        <v>40</v>
      </c>
      <c r="P551" s="97">
        <f t="shared" si="8"/>
        <v>0.9</v>
      </c>
    </row>
    <row r="552" spans="1:16" ht="22.5" customHeight="1">
      <c r="A552" s="8">
        <v>549</v>
      </c>
      <c r="B552" s="32" t="s">
        <v>1251</v>
      </c>
      <c r="C552" s="33"/>
      <c r="D552" s="34" t="s">
        <v>31</v>
      </c>
      <c r="E552" s="35">
        <v>41382</v>
      </c>
      <c r="F552" s="36" t="s">
        <v>1252</v>
      </c>
      <c r="G552" s="94">
        <v>1.35</v>
      </c>
      <c r="H552" s="36">
        <v>9.9499999999999993</v>
      </c>
      <c r="I552" s="37">
        <v>1215</v>
      </c>
      <c r="J552" s="35">
        <v>41912</v>
      </c>
      <c r="K552" s="34" t="s">
        <v>96</v>
      </c>
      <c r="L552" s="34" t="s">
        <v>402</v>
      </c>
      <c r="M552" s="34" t="s">
        <v>69</v>
      </c>
      <c r="N552" s="34" t="s">
        <v>200</v>
      </c>
      <c r="O552" s="34" t="s">
        <v>153</v>
      </c>
      <c r="P552" s="97">
        <f t="shared" si="8"/>
        <v>0.9</v>
      </c>
    </row>
    <row r="553" spans="1:16" ht="22.5" hidden="1" customHeight="1">
      <c r="A553" s="8">
        <v>550</v>
      </c>
      <c r="B553" s="32" t="s">
        <v>1253</v>
      </c>
      <c r="C553" s="33"/>
      <c r="D553" s="34" t="s">
        <v>17</v>
      </c>
      <c r="E553" s="35">
        <v>41396</v>
      </c>
      <c r="F553" s="36" t="s">
        <v>1254</v>
      </c>
      <c r="G553" s="94">
        <v>6</v>
      </c>
      <c r="H553" s="36">
        <v>38.200000000000003</v>
      </c>
      <c r="I553" s="37">
        <v>5400</v>
      </c>
      <c r="J553" s="35">
        <v>41609</v>
      </c>
      <c r="K553" s="34" t="s">
        <v>19</v>
      </c>
      <c r="L553" s="34" t="s">
        <v>26</v>
      </c>
      <c r="M553" s="34" t="s">
        <v>27</v>
      </c>
      <c r="N553" s="34" t="s">
        <v>22</v>
      </c>
      <c r="O553" s="34" t="s">
        <v>23</v>
      </c>
      <c r="P553" s="97">
        <f t="shared" si="8"/>
        <v>0.9</v>
      </c>
    </row>
    <row r="554" spans="1:16" ht="22.5" hidden="1" customHeight="1">
      <c r="A554" s="8">
        <v>551</v>
      </c>
      <c r="B554" s="32" t="s">
        <v>596</v>
      </c>
      <c r="C554" s="33" t="s">
        <v>1255</v>
      </c>
      <c r="D554" s="34" t="s">
        <v>31</v>
      </c>
      <c r="E554" s="35">
        <v>41396</v>
      </c>
      <c r="F554" s="36" t="s">
        <v>1256</v>
      </c>
      <c r="G554" s="94">
        <v>2.4000000000000004</v>
      </c>
      <c r="H554" s="36">
        <v>1.03</v>
      </c>
      <c r="I554" s="37">
        <v>2160.0000000000005</v>
      </c>
      <c r="J554" s="35">
        <v>41458</v>
      </c>
      <c r="K554" s="34" t="s">
        <v>68</v>
      </c>
      <c r="L554" s="34" t="s">
        <v>357</v>
      </c>
      <c r="M554" s="34" t="s">
        <v>69</v>
      </c>
      <c r="N554" s="34" t="s">
        <v>22</v>
      </c>
      <c r="O554" s="34" t="s">
        <v>136</v>
      </c>
      <c r="P554" s="97">
        <f t="shared" si="8"/>
        <v>0.90000000000000013</v>
      </c>
    </row>
    <row r="555" spans="1:16" ht="22.5" hidden="1" customHeight="1">
      <c r="A555" s="8">
        <v>552</v>
      </c>
      <c r="B555" s="32" t="s">
        <v>1257</v>
      </c>
      <c r="C555" s="33"/>
      <c r="D555" s="34" t="s">
        <v>31</v>
      </c>
      <c r="E555" s="35">
        <v>41396</v>
      </c>
      <c r="F555" s="36" t="s">
        <v>1258</v>
      </c>
      <c r="G555" s="94">
        <v>50</v>
      </c>
      <c r="H555" s="36">
        <v>153</v>
      </c>
      <c r="I555" s="37">
        <v>100000</v>
      </c>
      <c r="J555" s="35">
        <v>43465</v>
      </c>
      <c r="K555" s="34" t="s">
        <v>108</v>
      </c>
      <c r="L555" s="34" t="s">
        <v>109</v>
      </c>
      <c r="M555" s="34" t="s">
        <v>110</v>
      </c>
      <c r="N555" s="34" t="s">
        <v>200</v>
      </c>
      <c r="O555" s="34" t="s">
        <v>23</v>
      </c>
      <c r="P555" s="97">
        <f t="shared" si="8"/>
        <v>2</v>
      </c>
    </row>
    <row r="556" spans="1:16" ht="22.5" hidden="1" customHeight="1">
      <c r="A556" s="8">
        <v>553</v>
      </c>
      <c r="B556" s="32" t="s">
        <v>1259</v>
      </c>
      <c r="C556" s="33"/>
      <c r="D556" s="34" t="s">
        <v>714</v>
      </c>
      <c r="E556" s="35">
        <v>41403</v>
      </c>
      <c r="F556" s="36" t="s">
        <v>1260</v>
      </c>
      <c r="G556" s="94">
        <v>20</v>
      </c>
      <c r="H556" s="36">
        <v>31.11</v>
      </c>
      <c r="I556" s="37">
        <v>40000</v>
      </c>
      <c r="J556" s="35">
        <v>42030</v>
      </c>
      <c r="K556" s="34" t="s">
        <v>1039</v>
      </c>
      <c r="L556" s="34" t="s">
        <v>716</v>
      </c>
      <c r="M556" s="34" t="s">
        <v>1040</v>
      </c>
      <c r="N556" s="34" t="s">
        <v>200</v>
      </c>
      <c r="O556" s="34" t="s">
        <v>54</v>
      </c>
      <c r="P556" s="97">
        <f t="shared" si="8"/>
        <v>2</v>
      </c>
    </row>
    <row r="557" spans="1:16" ht="22.5" hidden="1" customHeight="1">
      <c r="A557" s="8">
        <v>554</v>
      </c>
      <c r="B557" s="32" t="s">
        <v>1261</v>
      </c>
      <c r="C557" s="33"/>
      <c r="D557" s="34" t="s">
        <v>51</v>
      </c>
      <c r="E557" s="35">
        <v>41410</v>
      </c>
      <c r="F557" s="36" t="s">
        <v>1262</v>
      </c>
      <c r="G557" s="94">
        <v>3</v>
      </c>
      <c r="H557" s="36">
        <v>26.28</v>
      </c>
      <c r="I557" s="37">
        <v>0</v>
      </c>
      <c r="J557" s="35">
        <v>41760</v>
      </c>
      <c r="K557" s="34" t="s">
        <v>53</v>
      </c>
      <c r="L557" s="34" t="s">
        <v>53</v>
      </c>
      <c r="M557" s="34" t="s">
        <v>53</v>
      </c>
      <c r="N557" s="34" t="s">
        <v>22</v>
      </c>
      <c r="O557" s="34" t="s">
        <v>283</v>
      </c>
      <c r="P557" s="97">
        <f t="shared" si="8"/>
        <v>0</v>
      </c>
    </row>
    <row r="558" spans="1:16" ht="22.5" hidden="1" customHeight="1">
      <c r="A558" s="8">
        <v>555</v>
      </c>
      <c r="B558" s="32" t="s">
        <v>1263</v>
      </c>
      <c r="C558" s="33"/>
      <c r="D558" s="34" t="s">
        <v>17</v>
      </c>
      <c r="E558" s="35">
        <v>41410</v>
      </c>
      <c r="F558" s="36" t="s">
        <v>1264</v>
      </c>
      <c r="G558" s="94">
        <v>32.603999999999999</v>
      </c>
      <c r="H558" s="36">
        <v>200.58600000000001</v>
      </c>
      <c r="I558" s="37">
        <v>29343.599999999999</v>
      </c>
      <c r="J558" s="35">
        <v>42916</v>
      </c>
      <c r="K558" s="34" t="s">
        <v>96</v>
      </c>
      <c r="L558" s="34" t="s">
        <v>402</v>
      </c>
      <c r="M558" s="34" t="s">
        <v>69</v>
      </c>
      <c r="N558" s="34" t="s">
        <v>200</v>
      </c>
      <c r="O558" s="34" t="s">
        <v>263</v>
      </c>
      <c r="P558" s="97">
        <f t="shared" si="8"/>
        <v>0.9</v>
      </c>
    </row>
    <row r="559" spans="1:16" ht="22.5" hidden="1" customHeight="1">
      <c r="A559" s="8">
        <v>556</v>
      </c>
      <c r="B559" s="32" t="s">
        <v>1265</v>
      </c>
      <c r="C559" s="33"/>
      <c r="D559" s="34" t="s">
        <v>31</v>
      </c>
      <c r="E559" s="35">
        <v>41431</v>
      </c>
      <c r="F559" s="36" t="s">
        <v>1266</v>
      </c>
      <c r="G559" s="94">
        <v>49.5</v>
      </c>
      <c r="H559" s="36">
        <v>179.68</v>
      </c>
      <c r="I559" s="37">
        <v>99000</v>
      </c>
      <c r="J559" s="35">
        <v>42335</v>
      </c>
      <c r="K559" s="34" t="s">
        <v>108</v>
      </c>
      <c r="L559" s="34" t="s">
        <v>109</v>
      </c>
      <c r="M559" s="34" t="s">
        <v>110</v>
      </c>
      <c r="N559" s="34" t="s">
        <v>22</v>
      </c>
      <c r="O559" s="34" t="s">
        <v>111</v>
      </c>
      <c r="P559" s="97">
        <f t="shared" si="8"/>
        <v>2</v>
      </c>
    </row>
    <row r="560" spans="1:16" ht="22.5" hidden="1" customHeight="1">
      <c r="A560" s="8">
        <v>557</v>
      </c>
      <c r="B560" s="32" t="s">
        <v>1267</v>
      </c>
      <c r="C560" s="33"/>
      <c r="D560" s="34" t="s">
        <v>31</v>
      </c>
      <c r="E560" s="35">
        <v>41438</v>
      </c>
      <c r="F560" s="36" t="s">
        <v>1268</v>
      </c>
      <c r="G560" s="94">
        <v>1.4259999999999999</v>
      </c>
      <c r="H560" s="36">
        <v>11.555</v>
      </c>
      <c r="I560" s="37">
        <v>1283.3999999999999</v>
      </c>
      <c r="J560" s="35">
        <v>41852</v>
      </c>
      <c r="K560" s="34" t="s">
        <v>19</v>
      </c>
      <c r="L560" s="34" t="s">
        <v>297</v>
      </c>
      <c r="M560" s="34" t="s">
        <v>69</v>
      </c>
      <c r="N560" s="34" t="s">
        <v>22</v>
      </c>
      <c r="O560" s="34" t="s">
        <v>84</v>
      </c>
      <c r="P560" s="97">
        <f t="shared" si="8"/>
        <v>0.89999999999999991</v>
      </c>
    </row>
    <row r="561" spans="1:16" ht="22.5" hidden="1" customHeight="1">
      <c r="A561" s="8">
        <v>558</v>
      </c>
      <c r="B561" s="32" t="s">
        <v>1269</v>
      </c>
      <c r="C561" s="33"/>
      <c r="D561" s="34" t="s">
        <v>714</v>
      </c>
      <c r="E561" s="35">
        <v>41445</v>
      </c>
      <c r="F561" s="36" t="s">
        <v>1270</v>
      </c>
      <c r="G561" s="94">
        <v>30</v>
      </c>
      <c r="H561" s="36">
        <v>237.6</v>
      </c>
      <c r="I561" s="37">
        <v>72000</v>
      </c>
      <c r="J561" s="35">
        <v>42643</v>
      </c>
      <c r="K561" s="34" t="s">
        <v>1271</v>
      </c>
      <c r="L561" s="34" t="s">
        <v>109</v>
      </c>
      <c r="M561" s="34" t="s">
        <v>1272</v>
      </c>
      <c r="N561" s="34" t="s">
        <v>200</v>
      </c>
      <c r="O561" s="34" t="s">
        <v>183</v>
      </c>
      <c r="P561" s="97">
        <f t="shared" si="8"/>
        <v>2.4</v>
      </c>
    </row>
    <row r="562" spans="1:16" ht="22.5" hidden="1" customHeight="1">
      <c r="A562" s="8">
        <v>559</v>
      </c>
      <c r="B562" s="32" t="s">
        <v>355</v>
      </c>
      <c r="C562" s="33" t="s">
        <v>1273</v>
      </c>
      <c r="D562" s="34" t="s">
        <v>51</v>
      </c>
      <c r="E562" s="35">
        <v>41452</v>
      </c>
      <c r="F562" s="36" t="s">
        <v>1274</v>
      </c>
      <c r="G562" s="94">
        <v>3.1629999999999998</v>
      </c>
      <c r="H562" s="36">
        <v>15.087999999999999</v>
      </c>
      <c r="I562" s="37">
        <v>0</v>
      </c>
      <c r="J562" s="35">
        <v>41589</v>
      </c>
      <c r="K562" s="34" t="s">
        <v>53</v>
      </c>
      <c r="L562" s="34" t="s">
        <v>53</v>
      </c>
      <c r="M562" s="34" t="s">
        <v>53</v>
      </c>
      <c r="N562" s="34" t="s">
        <v>200</v>
      </c>
      <c r="O562" s="34" t="s">
        <v>283</v>
      </c>
      <c r="P562" s="97">
        <f t="shared" si="8"/>
        <v>0</v>
      </c>
    </row>
    <row r="563" spans="1:16" ht="22.5" hidden="1" customHeight="1">
      <c r="A563" s="8">
        <v>560</v>
      </c>
      <c r="B563" s="32" t="s">
        <v>1275</v>
      </c>
      <c r="C563" s="33"/>
      <c r="D563" s="34" t="s">
        <v>17</v>
      </c>
      <c r="E563" s="35">
        <v>41452</v>
      </c>
      <c r="F563" s="36" t="s">
        <v>1276</v>
      </c>
      <c r="G563" s="94">
        <v>3.7679999999999998</v>
      </c>
      <c r="H563" s="36">
        <v>31.952000000000002</v>
      </c>
      <c r="I563" s="37">
        <v>3391.2</v>
      </c>
      <c r="J563" s="35">
        <v>41698</v>
      </c>
      <c r="K563" s="34" t="s">
        <v>19</v>
      </c>
      <c r="L563" s="34" t="s">
        <v>26</v>
      </c>
      <c r="M563" s="34" t="s">
        <v>69</v>
      </c>
      <c r="N563" s="34" t="s">
        <v>22</v>
      </c>
      <c r="O563" s="34" t="s">
        <v>40</v>
      </c>
      <c r="P563" s="97">
        <f t="shared" si="8"/>
        <v>0.9</v>
      </c>
    </row>
    <row r="564" spans="1:16" ht="22.5" hidden="1" customHeight="1">
      <c r="A564" s="8">
        <v>561</v>
      </c>
      <c r="B564" s="32" t="s">
        <v>1277</v>
      </c>
      <c r="C564" s="33"/>
      <c r="D564" s="34" t="s">
        <v>714</v>
      </c>
      <c r="E564" s="35">
        <v>41459</v>
      </c>
      <c r="F564" s="36" t="s">
        <v>1278</v>
      </c>
      <c r="G564" s="94">
        <v>0.6</v>
      </c>
      <c r="H564" s="36">
        <v>4.8</v>
      </c>
      <c r="I564" s="37">
        <v>540</v>
      </c>
      <c r="J564" s="35">
        <v>42246</v>
      </c>
      <c r="K564" s="34" t="s">
        <v>96</v>
      </c>
      <c r="L564" s="34" t="s">
        <v>716</v>
      </c>
      <c r="M564" s="34" t="s">
        <v>69</v>
      </c>
      <c r="N564" s="34" t="s">
        <v>200</v>
      </c>
      <c r="O564" s="34" t="s">
        <v>289</v>
      </c>
      <c r="P564" s="97">
        <f t="shared" si="8"/>
        <v>0.90000000000000013</v>
      </c>
    </row>
    <row r="565" spans="1:16" ht="22.5" hidden="1" customHeight="1">
      <c r="A565" s="8">
        <v>562</v>
      </c>
      <c r="B565" s="32" t="s">
        <v>1279</v>
      </c>
      <c r="C565" s="33"/>
      <c r="D565" s="34" t="s">
        <v>17</v>
      </c>
      <c r="E565" s="35">
        <v>41459</v>
      </c>
      <c r="F565" s="36" t="s">
        <v>1280</v>
      </c>
      <c r="G565" s="94">
        <v>1</v>
      </c>
      <c r="H565" s="36">
        <v>7.24</v>
      </c>
      <c r="I565" s="37">
        <v>900</v>
      </c>
      <c r="J565" s="35">
        <v>41473</v>
      </c>
      <c r="K565" s="34" t="s">
        <v>19</v>
      </c>
      <c r="L565" s="34" t="s">
        <v>90</v>
      </c>
      <c r="M565" s="34" t="s">
        <v>27</v>
      </c>
      <c r="N565" s="34" t="s">
        <v>22</v>
      </c>
      <c r="O565" s="34" t="s">
        <v>23</v>
      </c>
      <c r="P565" s="97">
        <f t="shared" si="8"/>
        <v>0.9</v>
      </c>
    </row>
    <row r="566" spans="1:16" ht="22.5" hidden="1" customHeight="1">
      <c r="A566" s="8">
        <v>563</v>
      </c>
      <c r="B566" s="32" t="s">
        <v>1281</v>
      </c>
      <c r="C566" s="33" t="s">
        <v>1282</v>
      </c>
      <c r="D566" s="34" t="s">
        <v>714</v>
      </c>
      <c r="E566" s="35">
        <v>41459</v>
      </c>
      <c r="F566" s="36" t="s">
        <v>1283</v>
      </c>
      <c r="G566" s="94">
        <v>47</v>
      </c>
      <c r="H566" s="36">
        <v>254.92</v>
      </c>
      <c r="I566" s="37">
        <v>42300</v>
      </c>
      <c r="J566" s="35">
        <v>41850</v>
      </c>
      <c r="K566" s="34" t="s">
        <v>19</v>
      </c>
      <c r="L566" s="34" t="s">
        <v>716</v>
      </c>
      <c r="M566" s="34" t="s">
        <v>27</v>
      </c>
      <c r="N566" s="34" t="s">
        <v>200</v>
      </c>
      <c r="O566" s="34" t="s">
        <v>84</v>
      </c>
      <c r="P566" s="97">
        <f t="shared" si="8"/>
        <v>0.89999999999999991</v>
      </c>
    </row>
    <row r="567" spans="1:16" ht="22.5" hidden="1" customHeight="1">
      <c r="A567" s="8">
        <v>564</v>
      </c>
      <c r="B567" s="32" t="s">
        <v>1281</v>
      </c>
      <c r="C567" s="33" t="s">
        <v>1284</v>
      </c>
      <c r="D567" s="34" t="s">
        <v>714</v>
      </c>
      <c r="E567" s="35">
        <v>41459</v>
      </c>
      <c r="F567" s="36" t="s">
        <v>1285</v>
      </c>
      <c r="G567" s="94">
        <v>47</v>
      </c>
      <c r="H567" s="36">
        <v>254.92</v>
      </c>
      <c r="I567" s="37">
        <v>42300</v>
      </c>
      <c r="J567" s="35">
        <v>42251</v>
      </c>
      <c r="K567" s="34" t="s">
        <v>19</v>
      </c>
      <c r="L567" s="34" t="s">
        <v>716</v>
      </c>
      <c r="M567" s="34" t="s">
        <v>27</v>
      </c>
      <c r="N567" s="34" t="s">
        <v>200</v>
      </c>
      <c r="O567" s="34" t="s">
        <v>84</v>
      </c>
      <c r="P567" s="97">
        <f t="shared" si="8"/>
        <v>0.89999999999999991</v>
      </c>
    </row>
    <row r="568" spans="1:16" ht="22.5" hidden="1" customHeight="1">
      <c r="A568" s="8">
        <v>565</v>
      </c>
      <c r="B568" s="32" t="s">
        <v>1286</v>
      </c>
      <c r="C568" s="33"/>
      <c r="D568" s="34" t="s">
        <v>17</v>
      </c>
      <c r="E568" s="35">
        <v>41494</v>
      </c>
      <c r="F568" s="36" t="s">
        <v>1287</v>
      </c>
      <c r="G568" s="94">
        <v>2.6</v>
      </c>
      <c r="H568" s="36">
        <v>22.77</v>
      </c>
      <c r="I568" s="37">
        <v>2340</v>
      </c>
      <c r="J568" s="35">
        <v>41671</v>
      </c>
      <c r="K568" s="34" t="s">
        <v>19</v>
      </c>
      <c r="L568" s="34" t="s">
        <v>297</v>
      </c>
      <c r="M568" s="34" t="s">
        <v>27</v>
      </c>
      <c r="N568" s="34" t="s">
        <v>22</v>
      </c>
      <c r="O568" s="34" t="s">
        <v>28</v>
      </c>
      <c r="P568" s="97">
        <f t="shared" si="8"/>
        <v>0.89999999999999991</v>
      </c>
    </row>
    <row r="569" spans="1:16" ht="22.5" hidden="1" customHeight="1">
      <c r="A569" s="8">
        <v>566</v>
      </c>
      <c r="B569" s="32" t="s">
        <v>1288</v>
      </c>
      <c r="C569" s="33"/>
      <c r="D569" s="34" t="s">
        <v>31</v>
      </c>
      <c r="E569" s="35">
        <v>41508</v>
      </c>
      <c r="F569" s="36" t="s">
        <v>1289</v>
      </c>
      <c r="G569" s="94">
        <v>200.6</v>
      </c>
      <c r="H569" s="36">
        <v>860.9</v>
      </c>
      <c r="I569" s="37">
        <v>401200</v>
      </c>
      <c r="J569" s="35">
        <v>42719</v>
      </c>
      <c r="K569" s="34" t="s">
        <v>108</v>
      </c>
      <c r="L569" s="34" t="s">
        <v>109</v>
      </c>
      <c r="M569" s="34" t="s">
        <v>110</v>
      </c>
      <c r="N569" s="34" t="s">
        <v>1155</v>
      </c>
      <c r="O569" s="34" t="s">
        <v>28</v>
      </c>
      <c r="P569" s="97">
        <f t="shared" si="8"/>
        <v>2</v>
      </c>
    </row>
    <row r="570" spans="1:16" ht="22.5" hidden="1" customHeight="1">
      <c r="A570" s="8">
        <v>567</v>
      </c>
      <c r="B570" s="32" t="s">
        <v>1290</v>
      </c>
      <c r="C570" s="33"/>
      <c r="D570" s="34" t="s">
        <v>714</v>
      </c>
      <c r="E570" s="35">
        <v>41515</v>
      </c>
      <c r="F570" s="36" t="s">
        <v>1291</v>
      </c>
      <c r="G570" s="94">
        <v>30</v>
      </c>
      <c r="H570" s="36">
        <v>75</v>
      </c>
      <c r="I570" s="37">
        <v>60000</v>
      </c>
      <c r="J570" s="35">
        <v>42610</v>
      </c>
      <c r="K570" s="34" t="s">
        <v>1039</v>
      </c>
      <c r="L570" s="34" t="s">
        <v>716</v>
      </c>
      <c r="M570" s="34" t="s">
        <v>1040</v>
      </c>
      <c r="N570" s="34" t="s">
        <v>1155</v>
      </c>
      <c r="O570" s="34" t="s">
        <v>54</v>
      </c>
      <c r="P570" s="97">
        <f t="shared" si="8"/>
        <v>2</v>
      </c>
    </row>
    <row r="571" spans="1:16" ht="22.5" hidden="1" customHeight="1">
      <c r="A571" s="8">
        <v>568</v>
      </c>
      <c r="B571" s="32" t="s">
        <v>1292</v>
      </c>
      <c r="C571" s="33"/>
      <c r="D571" s="34" t="s">
        <v>31</v>
      </c>
      <c r="E571" s="35">
        <v>41515</v>
      </c>
      <c r="F571" s="36" t="s">
        <v>1293</v>
      </c>
      <c r="G571" s="94">
        <v>20</v>
      </c>
      <c r="H571" s="36">
        <v>44</v>
      </c>
      <c r="I571" s="37">
        <v>40000</v>
      </c>
      <c r="J571" s="35">
        <v>42825</v>
      </c>
      <c r="K571" s="34" t="s">
        <v>1039</v>
      </c>
      <c r="L571" s="34" t="s">
        <v>109</v>
      </c>
      <c r="M571" s="34" t="s">
        <v>1040</v>
      </c>
      <c r="N571" s="34" t="s">
        <v>200</v>
      </c>
      <c r="O571" s="34" t="s">
        <v>54</v>
      </c>
      <c r="P571" s="97">
        <f t="shared" si="8"/>
        <v>2</v>
      </c>
    </row>
    <row r="572" spans="1:16" ht="22.5" hidden="1" customHeight="1">
      <c r="A572" s="8">
        <v>569</v>
      </c>
      <c r="B572" s="32" t="s">
        <v>1294</v>
      </c>
      <c r="C572" s="33"/>
      <c r="D572" s="34" t="s">
        <v>714</v>
      </c>
      <c r="E572" s="35">
        <v>41515</v>
      </c>
      <c r="F572" s="36" t="s">
        <v>1295</v>
      </c>
      <c r="G572" s="94">
        <v>27.2</v>
      </c>
      <c r="H572" s="36">
        <v>75</v>
      </c>
      <c r="I572" s="37">
        <v>54400</v>
      </c>
      <c r="J572" s="35">
        <v>41773</v>
      </c>
      <c r="K572" s="34" t="s">
        <v>1039</v>
      </c>
      <c r="L572" s="34" t="s">
        <v>716</v>
      </c>
      <c r="M572" s="34" t="s">
        <v>1040</v>
      </c>
      <c r="N572" s="34" t="s">
        <v>1155</v>
      </c>
      <c r="O572" s="34" t="s">
        <v>358</v>
      </c>
      <c r="P572" s="97">
        <f t="shared" si="8"/>
        <v>2</v>
      </c>
    </row>
    <row r="573" spans="1:16" ht="22.5" hidden="1" customHeight="1">
      <c r="A573" s="8">
        <v>570</v>
      </c>
      <c r="B573" s="32" t="s">
        <v>1296</v>
      </c>
      <c r="C573" s="33" t="s">
        <v>1297</v>
      </c>
      <c r="D573" s="34" t="s">
        <v>714</v>
      </c>
      <c r="E573" s="35">
        <v>41515</v>
      </c>
      <c r="F573" s="36" t="s">
        <v>1298</v>
      </c>
      <c r="G573" s="94">
        <v>21.5</v>
      </c>
      <c r="H573" s="36">
        <v>47.8</v>
      </c>
      <c r="I573" s="37">
        <v>43000</v>
      </c>
      <c r="J573" s="35">
        <v>41640</v>
      </c>
      <c r="K573" s="34" t="s">
        <v>1039</v>
      </c>
      <c r="L573" s="34" t="s">
        <v>716</v>
      </c>
      <c r="M573" s="34" t="s">
        <v>1040</v>
      </c>
      <c r="N573" s="34" t="s">
        <v>1155</v>
      </c>
      <c r="O573" s="34" t="s">
        <v>358</v>
      </c>
      <c r="P573" s="97">
        <f t="shared" si="8"/>
        <v>2</v>
      </c>
    </row>
    <row r="574" spans="1:16" ht="22.5" hidden="1" customHeight="1">
      <c r="A574" s="8">
        <v>571</v>
      </c>
      <c r="B574" s="32" t="s">
        <v>1296</v>
      </c>
      <c r="C574" s="33" t="s">
        <v>1299</v>
      </c>
      <c r="D574" s="34" t="s">
        <v>714</v>
      </c>
      <c r="E574" s="35">
        <v>41515</v>
      </c>
      <c r="F574" s="36" t="s">
        <v>1300</v>
      </c>
      <c r="G574" s="94">
        <v>13</v>
      </c>
      <c r="H574" s="36">
        <v>28.9</v>
      </c>
      <c r="I574" s="37">
        <v>26000</v>
      </c>
      <c r="J574" s="35">
        <v>41640</v>
      </c>
      <c r="K574" s="34" t="s">
        <v>1039</v>
      </c>
      <c r="L574" s="34" t="s">
        <v>716</v>
      </c>
      <c r="M574" s="34" t="s">
        <v>1040</v>
      </c>
      <c r="N574" s="34" t="s">
        <v>1155</v>
      </c>
      <c r="O574" s="34" t="s">
        <v>358</v>
      </c>
      <c r="P574" s="97">
        <f t="shared" si="8"/>
        <v>2</v>
      </c>
    </row>
    <row r="575" spans="1:16" ht="22.5" hidden="1" customHeight="1">
      <c r="A575" s="8">
        <v>572</v>
      </c>
      <c r="B575" s="32" t="s">
        <v>1301</v>
      </c>
      <c r="C575" s="33"/>
      <c r="D575" s="34" t="s">
        <v>31</v>
      </c>
      <c r="E575" s="35">
        <v>41522</v>
      </c>
      <c r="F575" s="36" t="s">
        <v>1302</v>
      </c>
      <c r="G575" s="94">
        <v>165</v>
      </c>
      <c r="H575" s="36">
        <v>405</v>
      </c>
      <c r="I575" s="37">
        <v>247500</v>
      </c>
      <c r="J575" s="35">
        <v>42400</v>
      </c>
      <c r="K575" s="34" t="s">
        <v>43</v>
      </c>
      <c r="L575" s="34" t="s">
        <v>109</v>
      </c>
      <c r="M575" s="34" t="s">
        <v>44</v>
      </c>
      <c r="N575" s="34" t="s">
        <v>200</v>
      </c>
      <c r="O575" s="34" t="s">
        <v>45</v>
      </c>
      <c r="P575" s="97">
        <f t="shared" si="8"/>
        <v>1.5</v>
      </c>
    </row>
    <row r="576" spans="1:16" ht="22.5" hidden="1" customHeight="1">
      <c r="A576" s="8">
        <v>573</v>
      </c>
      <c r="B576" s="32" t="s">
        <v>1303</v>
      </c>
      <c r="C576" s="33"/>
      <c r="D576" s="34" t="s">
        <v>31</v>
      </c>
      <c r="E576" s="35">
        <v>41529</v>
      </c>
      <c r="F576" s="36" t="s">
        <v>1304</v>
      </c>
      <c r="G576" s="94">
        <v>2.4363600000000001</v>
      </c>
      <c r="H576" s="36">
        <v>12.21</v>
      </c>
      <c r="I576" s="37">
        <v>3654.54</v>
      </c>
      <c r="J576" s="35">
        <v>43281</v>
      </c>
      <c r="K576" s="34" t="s">
        <v>43</v>
      </c>
      <c r="L576" s="34" t="s">
        <v>109</v>
      </c>
      <c r="M576" s="34" t="s">
        <v>44</v>
      </c>
      <c r="N576" s="34" t="s">
        <v>200</v>
      </c>
      <c r="O576" s="34" t="s">
        <v>45</v>
      </c>
      <c r="P576" s="97">
        <f t="shared" si="8"/>
        <v>1.5</v>
      </c>
    </row>
    <row r="577" spans="1:16" ht="22.5" hidden="1" customHeight="1">
      <c r="A577" s="8">
        <v>574</v>
      </c>
      <c r="B577" s="32" t="s">
        <v>1305</v>
      </c>
      <c r="C577" s="33"/>
      <c r="D577" s="34" t="s">
        <v>31</v>
      </c>
      <c r="E577" s="35">
        <v>41529</v>
      </c>
      <c r="F577" s="36" t="s">
        <v>1306</v>
      </c>
      <c r="G577" s="94">
        <v>7.0130999999999997</v>
      </c>
      <c r="H577" s="36">
        <v>48.014000000000003</v>
      </c>
      <c r="I577" s="37">
        <v>10519.65</v>
      </c>
      <c r="J577" s="35">
        <v>43281</v>
      </c>
      <c r="K577" s="34" t="s">
        <v>43</v>
      </c>
      <c r="L577" s="34" t="s">
        <v>109</v>
      </c>
      <c r="M577" s="34" t="s">
        <v>44</v>
      </c>
      <c r="N577" s="34" t="s">
        <v>200</v>
      </c>
      <c r="O577" s="34" t="s">
        <v>45</v>
      </c>
      <c r="P577" s="97">
        <f t="shared" si="8"/>
        <v>1.5000000000000002</v>
      </c>
    </row>
    <row r="578" spans="1:16" ht="22.5" hidden="1" customHeight="1">
      <c r="A578" s="8">
        <v>575</v>
      </c>
      <c r="B578" s="32" t="s">
        <v>1307</v>
      </c>
      <c r="C578" s="33"/>
      <c r="D578" s="34" t="s">
        <v>31</v>
      </c>
      <c r="E578" s="35">
        <v>41529</v>
      </c>
      <c r="F578" s="36" t="s">
        <v>1308</v>
      </c>
      <c r="G578" s="94">
        <v>165</v>
      </c>
      <c r="H578" s="36">
        <v>405</v>
      </c>
      <c r="I578" s="37">
        <v>247500</v>
      </c>
      <c r="J578" s="35">
        <v>42428</v>
      </c>
      <c r="K578" s="34" t="s">
        <v>43</v>
      </c>
      <c r="L578" s="34" t="s">
        <v>109</v>
      </c>
      <c r="M578" s="34" t="s">
        <v>44</v>
      </c>
      <c r="N578" s="34" t="s">
        <v>200</v>
      </c>
      <c r="O578" s="34" t="s">
        <v>45</v>
      </c>
      <c r="P578" s="97">
        <f t="shared" si="8"/>
        <v>1.5</v>
      </c>
    </row>
    <row r="579" spans="1:16" ht="22.5" hidden="1" customHeight="1">
      <c r="A579" s="8">
        <v>576</v>
      </c>
      <c r="B579" s="32" t="s">
        <v>1309</v>
      </c>
      <c r="C579" s="33"/>
      <c r="D579" s="34" t="s">
        <v>31</v>
      </c>
      <c r="E579" s="35">
        <v>41529</v>
      </c>
      <c r="F579" s="36" t="s">
        <v>1310</v>
      </c>
      <c r="G579" s="94">
        <v>52</v>
      </c>
      <c r="H579" s="36">
        <v>387</v>
      </c>
      <c r="I579" s="37">
        <v>124800</v>
      </c>
      <c r="J579" s="35">
        <v>42036</v>
      </c>
      <c r="K579" s="34" t="s">
        <v>1271</v>
      </c>
      <c r="L579" s="34" t="s">
        <v>109</v>
      </c>
      <c r="M579" s="34" t="s">
        <v>1272</v>
      </c>
      <c r="N579" s="34" t="s">
        <v>22</v>
      </c>
      <c r="O579" s="34" t="s">
        <v>183</v>
      </c>
      <c r="P579" s="97">
        <f t="shared" si="8"/>
        <v>2.4</v>
      </c>
    </row>
    <row r="580" spans="1:16" ht="22.5" hidden="1" customHeight="1">
      <c r="A580" s="8">
        <v>577</v>
      </c>
      <c r="B580" s="32" t="s">
        <v>1311</v>
      </c>
      <c r="C580" s="33"/>
      <c r="D580" s="34" t="s">
        <v>714</v>
      </c>
      <c r="E580" s="35">
        <v>41529</v>
      </c>
      <c r="F580" s="36" t="s">
        <v>1312</v>
      </c>
      <c r="G580" s="94">
        <v>29.135999999999999</v>
      </c>
      <c r="H580" s="36">
        <v>74.849999999999994</v>
      </c>
      <c r="I580" s="37">
        <v>58272</v>
      </c>
      <c r="J580" s="35">
        <v>42731</v>
      </c>
      <c r="K580" s="34" t="s">
        <v>1039</v>
      </c>
      <c r="L580" s="34" t="s">
        <v>716</v>
      </c>
      <c r="M580" s="34" t="s">
        <v>1040</v>
      </c>
      <c r="N580" s="34" t="s">
        <v>1155</v>
      </c>
      <c r="O580" s="34" t="s">
        <v>54</v>
      </c>
      <c r="P580" s="97">
        <f t="shared" si="8"/>
        <v>2</v>
      </c>
    </row>
    <row r="581" spans="1:16" ht="22.5" hidden="1" customHeight="1">
      <c r="A581" s="8">
        <v>578</v>
      </c>
      <c r="B581" s="32" t="s">
        <v>1313</v>
      </c>
      <c r="C581" s="33"/>
      <c r="D581" s="34" t="s">
        <v>17</v>
      </c>
      <c r="E581" s="35">
        <v>41529</v>
      </c>
      <c r="F581" s="36" t="s">
        <v>1314</v>
      </c>
      <c r="G581" s="94">
        <v>1.3</v>
      </c>
      <c r="H581" s="36">
        <v>7.2</v>
      </c>
      <c r="I581" s="37">
        <v>1170</v>
      </c>
      <c r="J581" s="35">
        <v>41543</v>
      </c>
      <c r="K581" s="34" t="s">
        <v>19</v>
      </c>
      <c r="L581" s="34" t="s">
        <v>297</v>
      </c>
      <c r="M581" s="34" t="s">
        <v>69</v>
      </c>
      <c r="N581" s="34" t="s">
        <v>22</v>
      </c>
      <c r="O581" s="34" t="s">
        <v>87</v>
      </c>
      <c r="P581" s="97">
        <f t="shared" ref="P581:P644" si="9">I581/1000/G581</f>
        <v>0.89999999999999991</v>
      </c>
    </row>
    <row r="582" spans="1:16" ht="22.5" hidden="1" customHeight="1">
      <c r="A582" s="8">
        <v>579</v>
      </c>
      <c r="B582" s="32" t="s">
        <v>1315</v>
      </c>
      <c r="C582" s="33"/>
      <c r="D582" s="34" t="s">
        <v>31</v>
      </c>
      <c r="E582" s="35">
        <v>41536</v>
      </c>
      <c r="F582" s="36" t="s">
        <v>1316</v>
      </c>
      <c r="G582" s="94">
        <v>74</v>
      </c>
      <c r="H582" s="36">
        <v>231.39</v>
      </c>
      <c r="I582" s="37">
        <v>148000</v>
      </c>
      <c r="J582" s="35">
        <v>41760</v>
      </c>
      <c r="K582" s="34" t="s">
        <v>108</v>
      </c>
      <c r="L582" s="34" t="s">
        <v>109</v>
      </c>
      <c r="M582" s="34" t="s">
        <v>110</v>
      </c>
      <c r="N582" s="34" t="s">
        <v>22</v>
      </c>
      <c r="O582" s="34" t="s">
        <v>111</v>
      </c>
      <c r="P582" s="97">
        <f t="shared" si="9"/>
        <v>2</v>
      </c>
    </row>
    <row r="583" spans="1:16" ht="22.5" hidden="1" customHeight="1">
      <c r="A583" s="8">
        <v>580</v>
      </c>
      <c r="B583" s="32" t="s">
        <v>1317</v>
      </c>
      <c r="C583" s="33"/>
      <c r="D583" s="34" t="s">
        <v>31</v>
      </c>
      <c r="E583" s="35">
        <v>41536</v>
      </c>
      <c r="F583" s="36" t="s">
        <v>1318</v>
      </c>
      <c r="G583" s="94">
        <v>62.699999999999996</v>
      </c>
      <c r="H583" s="36">
        <v>205</v>
      </c>
      <c r="I583" s="37">
        <v>125399.99999999999</v>
      </c>
      <c r="J583" s="35">
        <v>42566</v>
      </c>
      <c r="K583" s="34" t="s">
        <v>108</v>
      </c>
      <c r="L583" s="34" t="s">
        <v>109</v>
      </c>
      <c r="M583" s="34" t="s">
        <v>110</v>
      </c>
      <c r="N583" s="34" t="s">
        <v>1155</v>
      </c>
      <c r="O583" s="34" t="s">
        <v>63</v>
      </c>
      <c r="P583" s="97">
        <f t="shared" si="9"/>
        <v>2</v>
      </c>
    </row>
    <row r="584" spans="1:16" ht="22.5" hidden="1" customHeight="1">
      <c r="A584" s="8">
        <v>581</v>
      </c>
      <c r="B584" s="32" t="s">
        <v>1319</v>
      </c>
      <c r="C584" s="33"/>
      <c r="D584" s="34" t="s">
        <v>31</v>
      </c>
      <c r="E584" s="35">
        <v>41536</v>
      </c>
      <c r="F584" s="36" t="s">
        <v>1320</v>
      </c>
      <c r="G584" s="94">
        <v>28.5</v>
      </c>
      <c r="H584" s="36">
        <v>105.834</v>
      </c>
      <c r="I584" s="37">
        <v>42750</v>
      </c>
      <c r="J584" s="35">
        <v>42643</v>
      </c>
      <c r="K584" s="34" t="s">
        <v>43</v>
      </c>
      <c r="L584" s="34" t="s">
        <v>109</v>
      </c>
      <c r="M584" s="34" t="s">
        <v>44</v>
      </c>
      <c r="N584" s="34" t="s">
        <v>200</v>
      </c>
      <c r="O584" s="34" t="s">
        <v>115</v>
      </c>
      <c r="P584" s="97">
        <f t="shared" si="9"/>
        <v>1.5</v>
      </c>
    </row>
    <row r="585" spans="1:16" ht="22.5" hidden="1" customHeight="1">
      <c r="A585" s="8">
        <v>582</v>
      </c>
      <c r="B585" s="32" t="s">
        <v>137</v>
      </c>
      <c r="C585" s="33" t="s">
        <v>1321</v>
      </c>
      <c r="D585" s="34" t="s">
        <v>31</v>
      </c>
      <c r="E585" s="35">
        <v>41536</v>
      </c>
      <c r="F585" s="36" t="s">
        <v>1322</v>
      </c>
      <c r="G585" s="94">
        <v>7</v>
      </c>
      <c r="H585" s="36">
        <v>41</v>
      </c>
      <c r="I585" s="37">
        <v>10500</v>
      </c>
      <c r="J585" s="35">
        <v>42582</v>
      </c>
      <c r="K585" s="34" t="s">
        <v>43</v>
      </c>
      <c r="L585" s="34" t="s">
        <v>139</v>
      </c>
      <c r="M585" s="34" t="s">
        <v>44</v>
      </c>
      <c r="N585" s="34" t="s">
        <v>200</v>
      </c>
      <c r="O585" s="34" t="s">
        <v>54</v>
      </c>
      <c r="P585" s="97">
        <f t="shared" si="9"/>
        <v>1.5</v>
      </c>
    </row>
    <row r="586" spans="1:16" ht="22.5" hidden="1" customHeight="1">
      <c r="A586" s="8">
        <v>583</v>
      </c>
      <c r="B586" s="32" t="s">
        <v>1323</v>
      </c>
      <c r="C586" s="33"/>
      <c r="D586" s="34" t="s">
        <v>31</v>
      </c>
      <c r="E586" s="35">
        <v>41536</v>
      </c>
      <c r="F586" s="36" t="s">
        <v>1324</v>
      </c>
      <c r="G586" s="94">
        <v>1</v>
      </c>
      <c r="H586" s="36">
        <v>7.19</v>
      </c>
      <c r="I586" s="37">
        <v>900</v>
      </c>
      <c r="J586" s="35">
        <v>41550</v>
      </c>
      <c r="K586" s="34" t="s">
        <v>19</v>
      </c>
      <c r="L586" s="34" t="s">
        <v>307</v>
      </c>
      <c r="M586" s="34" t="s">
        <v>27</v>
      </c>
      <c r="N586" s="34" t="s">
        <v>22</v>
      </c>
      <c r="O586" s="34" t="s">
        <v>40</v>
      </c>
      <c r="P586" s="97">
        <f t="shared" si="9"/>
        <v>0.9</v>
      </c>
    </row>
    <row r="587" spans="1:16" ht="22.5" hidden="1" customHeight="1">
      <c r="A587" s="8">
        <v>584</v>
      </c>
      <c r="B587" s="32" t="s">
        <v>1325</v>
      </c>
      <c r="C587" s="33"/>
      <c r="D587" s="34" t="s">
        <v>714</v>
      </c>
      <c r="E587" s="35">
        <v>41550</v>
      </c>
      <c r="F587" s="36" t="s">
        <v>1326</v>
      </c>
      <c r="G587" s="94">
        <v>1.6</v>
      </c>
      <c r="H587" s="36">
        <v>12.8</v>
      </c>
      <c r="I587" s="37">
        <v>1440</v>
      </c>
      <c r="J587" s="35">
        <v>41719</v>
      </c>
      <c r="K587" s="34" t="s">
        <v>96</v>
      </c>
      <c r="L587" s="34" t="s">
        <v>716</v>
      </c>
      <c r="M587" s="34" t="s">
        <v>69</v>
      </c>
      <c r="N587" s="34" t="s">
        <v>22</v>
      </c>
      <c r="O587" s="34" t="s">
        <v>84</v>
      </c>
      <c r="P587" s="97">
        <f t="shared" si="9"/>
        <v>0.89999999999999991</v>
      </c>
    </row>
    <row r="588" spans="1:16" ht="22.5" hidden="1" customHeight="1">
      <c r="A588" s="8">
        <v>585</v>
      </c>
      <c r="B588" s="32" t="s">
        <v>1327</v>
      </c>
      <c r="C588" s="33"/>
      <c r="D588" s="34" t="s">
        <v>714</v>
      </c>
      <c r="E588" s="35">
        <v>41550</v>
      </c>
      <c r="F588" s="36" t="s">
        <v>1328</v>
      </c>
      <c r="G588" s="94">
        <v>1</v>
      </c>
      <c r="H588" s="36">
        <v>5.13</v>
      </c>
      <c r="I588" s="37">
        <v>1500</v>
      </c>
      <c r="J588" s="35">
        <v>43465</v>
      </c>
      <c r="K588" s="34" t="s">
        <v>43</v>
      </c>
      <c r="L588" s="34" t="s">
        <v>716</v>
      </c>
      <c r="M588" s="34" t="s">
        <v>44</v>
      </c>
      <c r="N588" s="34" t="s">
        <v>1155</v>
      </c>
      <c r="O588" s="34" t="s">
        <v>45</v>
      </c>
      <c r="P588" s="97">
        <f t="shared" si="9"/>
        <v>1.5</v>
      </c>
    </row>
    <row r="589" spans="1:16" ht="22.5" hidden="1" customHeight="1">
      <c r="A589" s="8">
        <v>586</v>
      </c>
      <c r="B589" s="32" t="s">
        <v>1329</v>
      </c>
      <c r="C589" s="33"/>
      <c r="D589" s="34" t="s">
        <v>31</v>
      </c>
      <c r="E589" s="35">
        <v>41550</v>
      </c>
      <c r="F589" s="36" t="s">
        <v>1330</v>
      </c>
      <c r="G589" s="94">
        <v>8.48</v>
      </c>
      <c r="H589" s="36">
        <v>58.25</v>
      </c>
      <c r="I589" s="37">
        <v>12720</v>
      </c>
      <c r="J589" s="35">
        <v>43059</v>
      </c>
      <c r="K589" s="34" t="s">
        <v>43</v>
      </c>
      <c r="L589" s="34" t="s">
        <v>109</v>
      </c>
      <c r="M589" s="34" t="s">
        <v>44</v>
      </c>
      <c r="N589" s="34" t="s">
        <v>200</v>
      </c>
      <c r="O589" s="34" t="s">
        <v>45</v>
      </c>
      <c r="P589" s="97">
        <f t="shared" si="9"/>
        <v>1.5</v>
      </c>
    </row>
    <row r="590" spans="1:16" ht="22.5" hidden="1" customHeight="1">
      <c r="A590" s="8">
        <v>587</v>
      </c>
      <c r="B590" s="32" t="s">
        <v>1331</v>
      </c>
      <c r="C590" s="33"/>
      <c r="D590" s="34" t="s">
        <v>31</v>
      </c>
      <c r="E590" s="35">
        <v>41550</v>
      </c>
      <c r="F590" s="36" t="s">
        <v>1332</v>
      </c>
      <c r="G590" s="94">
        <v>27.74</v>
      </c>
      <c r="H590" s="36">
        <v>174.57</v>
      </c>
      <c r="I590" s="37">
        <v>41610</v>
      </c>
      <c r="J590" s="35">
        <v>43312</v>
      </c>
      <c r="K590" s="34" t="s">
        <v>43</v>
      </c>
      <c r="L590" s="34" t="s">
        <v>109</v>
      </c>
      <c r="M590" s="34" t="s">
        <v>44</v>
      </c>
      <c r="N590" s="34" t="s">
        <v>200</v>
      </c>
      <c r="O590" s="34" t="s">
        <v>45</v>
      </c>
      <c r="P590" s="97">
        <f t="shared" si="9"/>
        <v>1.5</v>
      </c>
    </row>
    <row r="591" spans="1:16" ht="22.5" hidden="1" customHeight="1">
      <c r="A591" s="8">
        <v>588</v>
      </c>
      <c r="B591" s="32" t="s">
        <v>1333</v>
      </c>
      <c r="C591" s="33"/>
      <c r="D591" s="34" t="s">
        <v>31</v>
      </c>
      <c r="E591" s="35">
        <v>41550</v>
      </c>
      <c r="F591" s="36" t="s">
        <v>1334</v>
      </c>
      <c r="G591" s="94">
        <v>7.76</v>
      </c>
      <c r="H591" s="36">
        <v>27</v>
      </c>
      <c r="I591" s="37">
        <v>11640</v>
      </c>
      <c r="J591" s="35">
        <v>43220</v>
      </c>
      <c r="K591" s="34" t="s">
        <v>43</v>
      </c>
      <c r="L591" s="34" t="s">
        <v>109</v>
      </c>
      <c r="M591" s="34" t="s">
        <v>44</v>
      </c>
      <c r="N591" s="34" t="s">
        <v>1155</v>
      </c>
      <c r="O591" s="34" t="s">
        <v>205</v>
      </c>
      <c r="P591" s="97">
        <f t="shared" si="9"/>
        <v>1.5000000000000002</v>
      </c>
    </row>
    <row r="592" spans="1:16" ht="22.5" hidden="1" customHeight="1">
      <c r="A592" s="8">
        <v>589</v>
      </c>
      <c r="B592" s="32" t="s">
        <v>1335</v>
      </c>
      <c r="C592" s="33"/>
      <c r="D592" s="34" t="s">
        <v>31</v>
      </c>
      <c r="E592" s="35">
        <v>41550</v>
      </c>
      <c r="F592" s="36" t="s">
        <v>1336</v>
      </c>
      <c r="G592" s="94">
        <v>4.22</v>
      </c>
      <c r="H592" s="36">
        <v>15.2</v>
      </c>
      <c r="I592" s="37">
        <v>6330</v>
      </c>
      <c r="J592" s="35">
        <v>43220</v>
      </c>
      <c r="K592" s="34" t="s">
        <v>43</v>
      </c>
      <c r="L592" s="34" t="s">
        <v>109</v>
      </c>
      <c r="M592" s="34" t="s">
        <v>44</v>
      </c>
      <c r="N592" s="34" t="s">
        <v>1155</v>
      </c>
      <c r="O592" s="34" t="s">
        <v>205</v>
      </c>
      <c r="P592" s="97">
        <f t="shared" si="9"/>
        <v>1.5</v>
      </c>
    </row>
    <row r="593" spans="1:16" ht="22.5" hidden="1" customHeight="1">
      <c r="A593" s="8">
        <v>590</v>
      </c>
      <c r="B593" s="32" t="s">
        <v>1337</v>
      </c>
      <c r="C593" s="33"/>
      <c r="D593" s="34" t="s">
        <v>31</v>
      </c>
      <c r="E593" s="35">
        <v>41550</v>
      </c>
      <c r="F593" s="36" t="s">
        <v>1338</v>
      </c>
      <c r="G593" s="94">
        <v>0.874</v>
      </c>
      <c r="H593" s="36">
        <v>4.4169999999999998</v>
      </c>
      <c r="I593" s="37">
        <v>786.6</v>
      </c>
      <c r="J593" s="35">
        <v>41680</v>
      </c>
      <c r="K593" s="34" t="s">
        <v>19</v>
      </c>
      <c r="L593" s="34" t="s">
        <v>870</v>
      </c>
      <c r="M593" s="34" t="s">
        <v>69</v>
      </c>
      <c r="N593" s="34" t="s">
        <v>22</v>
      </c>
      <c r="O593" s="34" t="s">
        <v>221</v>
      </c>
      <c r="P593" s="97">
        <f t="shared" si="9"/>
        <v>0.90000000000000013</v>
      </c>
    </row>
    <row r="594" spans="1:16" ht="22.5" hidden="1" customHeight="1">
      <c r="A594" s="8">
        <v>591</v>
      </c>
      <c r="B594" s="32" t="s">
        <v>378</v>
      </c>
      <c r="C594" s="33" t="s">
        <v>1339</v>
      </c>
      <c r="D594" s="34" t="s">
        <v>51</v>
      </c>
      <c r="E594" s="35">
        <v>41550</v>
      </c>
      <c r="F594" s="36" t="s">
        <v>1340</v>
      </c>
      <c r="G594" s="94">
        <v>10</v>
      </c>
      <c r="H594" s="36">
        <v>87.6</v>
      </c>
      <c r="I594" s="37">
        <v>0</v>
      </c>
      <c r="J594" s="35">
        <v>41746</v>
      </c>
      <c r="K594" s="34" t="s">
        <v>53</v>
      </c>
      <c r="L594" s="34" t="s">
        <v>53</v>
      </c>
      <c r="M594" s="34" t="s">
        <v>53</v>
      </c>
      <c r="N594" s="34" t="s">
        <v>200</v>
      </c>
      <c r="O594" s="34" t="s">
        <v>60</v>
      </c>
      <c r="P594" s="97">
        <f t="shared" si="9"/>
        <v>0</v>
      </c>
    </row>
    <row r="595" spans="1:16" ht="22.5" hidden="1" customHeight="1">
      <c r="A595" s="8">
        <v>592</v>
      </c>
      <c r="B595" s="32" t="s">
        <v>1341</v>
      </c>
      <c r="C595" s="33"/>
      <c r="D595" s="34" t="s">
        <v>714</v>
      </c>
      <c r="E595" s="35">
        <v>41557</v>
      </c>
      <c r="F595" s="36" t="s">
        <v>1342</v>
      </c>
      <c r="G595" s="94">
        <v>29.59</v>
      </c>
      <c r="H595" s="36">
        <v>113</v>
      </c>
      <c r="I595" s="37">
        <v>44385</v>
      </c>
      <c r="J595" s="35">
        <v>42582</v>
      </c>
      <c r="K595" s="34" t="s">
        <v>43</v>
      </c>
      <c r="L595" s="34" t="s">
        <v>716</v>
      </c>
      <c r="M595" s="34" t="s">
        <v>44</v>
      </c>
      <c r="N595" s="34" t="s">
        <v>1155</v>
      </c>
      <c r="O595" s="34" t="s">
        <v>45</v>
      </c>
      <c r="P595" s="97">
        <f t="shared" si="9"/>
        <v>1.5</v>
      </c>
    </row>
    <row r="596" spans="1:16" ht="22.5" hidden="1" customHeight="1">
      <c r="A596" s="8">
        <v>593</v>
      </c>
      <c r="B596" s="32" t="s">
        <v>1343</v>
      </c>
      <c r="C596" s="33"/>
      <c r="D596" s="34" t="s">
        <v>714</v>
      </c>
      <c r="E596" s="35">
        <v>41557</v>
      </c>
      <c r="F596" s="36" t="s">
        <v>1344</v>
      </c>
      <c r="G596" s="94">
        <v>30</v>
      </c>
      <c r="H596" s="36">
        <v>58</v>
      </c>
      <c r="I596" s="37">
        <v>60000</v>
      </c>
      <c r="J596" s="35">
        <v>42277</v>
      </c>
      <c r="K596" s="34" t="s">
        <v>1039</v>
      </c>
      <c r="L596" s="34" t="s">
        <v>716</v>
      </c>
      <c r="M596" s="34" t="s">
        <v>1040</v>
      </c>
      <c r="N596" s="34" t="s">
        <v>200</v>
      </c>
      <c r="O596" s="34" t="s">
        <v>54</v>
      </c>
      <c r="P596" s="97">
        <f t="shared" si="9"/>
        <v>2</v>
      </c>
    </row>
    <row r="597" spans="1:16" ht="22.5" hidden="1" customHeight="1">
      <c r="A597" s="8">
        <v>594</v>
      </c>
      <c r="B597" s="32" t="s">
        <v>1345</v>
      </c>
      <c r="C597" s="33" t="s">
        <v>1346</v>
      </c>
      <c r="D597" s="34" t="s">
        <v>31</v>
      </c>
      <c r="E597" s="35">
        <v>41564</v>
      </c>
      <c r="F597" s="36" t="s">
        <v>1347</v>
      </c>
      <c r="G597" s="94">
        <v>2.6</v>
      </c>
      <c r="H597" s="36">
        <v>14</v>
      </c>
      <c r="I597" s="37">
        <v>3900</v>
      </c>
      <c r="J597" s="35">
        <v>42369</v>
      </c>
      <c r="K597" s="34" t="s">
        <v>43</v>
      </c>
      <c r="L597" s="34" t="s">
        <v>109</v>
      </c>
      <c r="M597" s="34" t="s">
        <v>44</v>
      </c>
      <c r="N597" s="34" t="s">
        <v>1155</v>
      </c>
      <c r="O597" s="34" t="s">
        <v>205</v>
      </c>
      <c r="P597" s="97">
        <f t="shared" si="9"/>
        <v>1.5</v>
      </c>
    </row>
    <row r="598" spans="1:16" ht="22.5" hidden="1" customHeight="1">
      <c r="A598" s="8">
        <v>595</v>
      </c>
      <c r="B598" s="32" t="s">
        <v>1348</v>
      </c>
      <c r="C598" s="33"/>
      <c r="D598" s="34" t="s">
        <v>714</v>
      </c>
      <c r="E598" s="35">
        <v>41571</v>
      </c>
      <c r="F598" s="36" t="s">
        <v>1349</v>
      </c>
      <c r="G598" s="94">
        <v>10</v>
      </c>
      <c r="H598" s="36">
        <v>16</v>
      </c>
      <c r="I598" s="37">
        <v>20000</v>
      </c>
      <c r="J598" s="35">
        <v>43131</v>
      </c>
      <c r="K598" s="34" t="s">
        <v>1039</v>
      </c>
      <c r="L598" s="34" t="s">
        <v>716</v>
      </c>
      <c r="M598" s="34" t="s">
        <v>1040</v>
      </c>
      <c r="N598" s="34" t="s">
        <v>1155</v>
      </c>
      <c r="O598" s="34" t="s">
        <v>40</v>
      </c>
      <c r="P598" s="97">
        <f t="shared" si="9"/>
        <v>2</v>
      </c>
    </row>
    <row r="599" spans="1:16" ht="22.5" hidden="1" customHeight="1">
      <c r="A599" s="8">
        <v>596</v>
      </c>
      <c r="B599" s="32" t="s">
        <v>1350</v>
      </c>
      <c r="C599" s="33"/>
      <c r="D599" s="34" t="s">
        <v>714</v>
      </c>
      <c r="E599" s="35">
        <v>41571</v>
      </c>
      <c r="F599" s="36" t="s">
        <v>1351</v>
      </c>
      <c r="G599" s="94">
        <v>30</v>
      </c>
      <c r="H599" s="36">
        <v>57.6</v>
      </c>
      <c r="I599" s="37">
        <v>60000</v>
      </c>
      <c r="J599" s="35">
        <v>42490</v>
      </c>
      <c r="K599" s="34" t="s">
        <v>1039</v>
      </c>
      <c r="L599" s="34" t="s">
        <v>716</v>
      </c>
      <c r="M599" s="34" t="s">
        <v>1040</v>
      </c>
      <c r="N599" s="34" t="s">
        <v>1155</v>
      </c>
      <c r="O599" s="34" t="s">
        <v>40</v>
      </c>
      <c r="P599" s="97">
        <f t="shared" si="9"/>
        <v>2</v>
      </c>
    </row>
    <row r="600" spans="1:16" ht="22.5" hidden="1" customHeight="1">
      <c r="A600" s="8">
        <v>597</v>
      </c>
      <c r="B600" s="32" t="s">
        <v>1352</v>
      </c>
      <c r="C600" s="33"/>
      <c r="D600" s="34" t="s">
        <v>714</v>
      </c>
      <c r="E600" s="35">
        <v>41571</v>
      </c>
      <c r="F600" s="36" t="s">
        <v>1353</v>
      </c>
      <c r="G600" s="94">
        <v>30</v>
      </c>
      <c r="H600" s="36">
        <v>79.209999999999994</v>
      </c>
      <c r="I600" s="37">
        <v>60000</v>
      </c>
      <c r="J600" s="35">
        <v>42339</v>
      </c>
      <c r="K600" s="34" t="s">
        <v>1039</v>
      </c>
      <c r="L600" s="34" t="s">
        <v>716</v>
      </c>
      <c r="M600" s="34" t="s">
        <v>1040</v>
      </c>
      <c r="N600" s="34" t="s">
        <v>1155</v>
      </c>
      <c r="O600" s="34" t="s">
        <v>54</v>
      </c>
      <c r="P600" s="97">
        <f t="shared" si="9"/>
        <v>2</v>
      </c>
    </row>
    <row r="601" spans="1:16" ht="22.5" hidden="1" customHeight="1">
      <c r="A601" s="8">
        <v>598</v>
      </c>
      <c r="B601" s="32" t="s">
        <v>1354</v>
      </c>
      <c r="C601" s="33"/>
      <c r="D601" s="34" t="s">
        <v>714</v>
      </c>
      <c r="E601" s="35">
        <v>41571</v>
      </c>
      <c r="F601" s="36" t="s">
        <v>1355</v>
      </c>
      <c r="G601" s="94">
        <v>30</v>
      </c>
      <c r="H601" s="36">
        <v>79.58</v>
      </c>
      <c r="I601" s="37">
        <v>60000</v>
      </c>
      <c r="J601" s="35">
        <v>42248</v>
      </c>
      <c r="K601" s="34" t="s">
        <v>1039</v>
      </c>
      <c r="L601" s="34" t="s">
        <v>716</v>
      </c>
      <c r="M601" s="34" t="s">
        <v>1040</v>
      </c>
      <c r="N601" s="34" t="s">
        <v>1155</v>
      </c>
      <c r="O601" s="34" t="s">
        <v>54</v>
      </c>
      <c r="P601" s="97">
        <f t="shared" si="9"/>
        <v>2</v>
      </c>
    </row>
    <row r="602" spans="1:16" ht="22.5" hidden="1" customHeight="1">
      <c r="A602" s="8">
        <v>599</v>
      </c>
      <c r="B602" s="32" t="s">
        <v>1356</v>
      </c>
      <c r="C602" s="33"/>
      <c r="D602" s="34" t="s">
        <v>714</v>
      </c>
      <c r="E602" s="35">
        <v>41571</v>
      </c>
      <c r="F602" s="36" t="s">
        <v>1357</v>
      </c>
      <c r="G602" s="94">
        <v>26.66</v>
      </c>
      <c r="H602" s="36">
        <v>62.54</v>
      </c>
      <c r="I602" s="37">
        <v>53320</v>
      </c>
      <c r="J602" s="35">
        <v>42460</v>
      </c>
      <c r="K602" s="34" t="s">
        <v>1039</v>
      </c>
      <c r="L602" s="34" t="s">
        <v>716</v>
      </c>
      <c r="M602" s="34" t="s">
        <v>1040</v>
      </c>
      <c r="N602" s="34" t="s">
        <v>200</v>
      </c>
      <c r="O602" s="34" t="s">
        <v>54</v>
      </c>
      <c r="P602" s="97">
        <f t="shared" si="9"/>
        <v>2</v>
      </c>
    </row>
    <row r="603" spans="1:16" ht="22.5" hidden="1" customHeight="1">
      <c r="A603" s="8">
        <v>600</v>
      </c>
      <c r="B603" s="32" t="s">
        <v>1358</v>
      </c>
      <c r="C603" s="33"/>
      <c r="D603" s="39" t="s">
        <v>714</v>
      </c>
      <c r="E603" s="35">
        <v>41571</v>
      </c>
      <c r="F603" s="36" t="s">
        <v>1359</v>
      </c>
      <c r="G603" s="94">
        <v>30</v>
      </c>
      <c r="H603" s="36">
        <v>64.489999999999995</v>
      </c>
      <c r="I603" s="37">
        <v>60000</v>
      </c>
      <c r="J603" s="35">
        <v>42947</v>
      </c>
      <c r="K603" s="34" t="s">
        <v>1039</v>
      </c>
      <c r="L603" s="34" t="s">
        <v>716</v>
      </c>
      <c r="M603" s="34" t="s">
        <v>1040</v>
      </c>
      <c r="N603" s="34" t="s">
        <v>200</v>
      </c>
      <c r="O603" s="34" t="s">
        <v>54</v>
      </c>
      <c r="P603" s="97">
        <f t="shared" si="9"/>
        <v>2</v>
      </c>
    </row>
    <row r="604" spans="1:16" ht="22.5" hidden="1" customHeight="1">
      <c r="A604" s="8">
        <v>601</v>
      </c>
      <c r="B604" s="32" t="s">
        <v>1360</v>
      </c>
      <c r="C604" s="33"/>
      <c r="D604" s="39" t="s">
        <v>31</v>
      </c>
      <c r="E604" s="35">
        <v>41571</v>
      </c>
      <c r="F604" s="36" t="s">
        <v>1361</v>
      </c>
      <c r="G604" s="94">
        <v>6.15</v>
      </c>
      <c r="H604" s="36">
        <v>51.18</v>
      </c>
      <c r="I604" s="37">
        <v>5535</v>
      </c>
      <c r="J604" s="35">
        <v>41579</v>
      </c>
      <c r="K604" s="34" t="s">
        <v>68</v>
      </c>
      <c r="L604" s="34" t="s">
        <v>139</v>
      </c>
      <c r="M604" s="34" t="s">
        <v>69</v>
      </c>
      <c r="N604" s="34" t="s">
        <v>22</v>
      </c>
      <c r="O604" s="34" t="s">
        <v>54</v>
      </c>
      <c r="P604" s="97">
        <f t="shared" si="9"/>
        <v>0.9</v>
      </c>
    </row>
    <row r="605" spans="1:16" ht="22.5" hidden="1" customHeight="1">
      <c r="A605" s="8">
        <v>602</v>
      </c>
      <c r="B605" s="32" t="s">
        <v>1362</v>
      </c>
      <c r="C605" s="33"/>
      <c r="D605" s="39" t="s">
        <v>31</v>
      </c>
      <c r="E605" s="35">
        <v>41571</v>
      </c>
      <c r="F605" s="36" t="s">
        <v>1363</v>
      </c>
      <c r="G605" s="94">
        <v>1025</v>
      </c>
      <c r="H605" s="36">
        <v>8211.56</v>
      </c>
      <c r="I605" s="37">
        <v>1031010</v>
      </c>
      <c r="J605" s="35">
        <v>42427</v>
      </c>
      <c r="K605" s="34" t="s">
        <v>19</v>
      </c>
      <c r="L605" s="34" t="s">
        <v>109</v>
      </c>
      <c r="M605" s="34" t="s">
        <v>21</v>
      </c>
      <c r="N605" s="34" t="s">
        <v>22</v>
      </c>
      <c r="O605" s="34" t="s">
        <v>23</v>
      </c>
      <c r="P605" s="97">
        <f t="shared" si="9"/>
        <v>1.0058634146341463</v>
      </c>
    </row>
    <row r="606" spans="1:16" ht="22.5" hidden="1" customHeight="1">
      <c r="A606" s="8">
        <v>603</v>
      </c>
      <c r="B606" s="32" t="s">
        <v>1364</v>
      </c>
      <c r="C606" s="33"/>
      <c r="D606" s="39" t="s">
        <v>31</v>
      </c>
      <c r="E606" s="35">
        <v>41571</v>
      </c>
      <c r="F606" s="36" t="s">
        <v>1365</v>
      </c>
      <c r="G606" s="94">
        <v>3</v>
      </c>
      <c r="H606" s="36">
        <v>1.6</v>
      </c>
      <c r="I606" s="37">
        <v>2700</v>
      </c>
      <c r="J606" s="35">
        <v>41609</v>
      </c>
      <c r="K606" s="34" t="s">
        <v>68</v>
      </c>
      <c r="L606" s="34" t="s">
        <v>410</v>
      </c>
      <c r="M606" s="34" t="s">
        <v>69</v>
      </c>
      <c r="N606" s="34" t="s">
        <v>22</v>
      </c>
      <c r="O606" s="34" t="s">
        <v>289</v>
      </c>
      <c r="P606" s="97">
        <f t="shared" si="9"/>
        <v>0.9</v>
      </c>
    </row>
    <row r="607" spans="1:16" ht="22.5" hidden="1" customHeight="1">
      <c r="A607" s="8">
        <v>604</v>
      </c>
      <c r="B607" s="32" t="s">
        <v>1366</v>
      </c>
      <c r="C607" s="33"/>
      <c r="D607" s="39" t="s">
        <v>31</v>
      </c>
      <c r="E607" s="35">
        <v>41571</v>
      </c>
      <c r="F607" s="36" t="s">
        <v>1367</v>
      </c>
      <c r="G607" s="94">
        <v>2.9279999999999999</v>
      </c>
      <c r="H607" s="36">
        <v>3.4</v>
      </c>
      <c r="I607" s="37">
        <v>2635.2</v>
      </c>
      <c r="J607" s="35">
        <v>41609</v>
      </c>
      <c r="K607" s="34" t="s">
        <v>68</v>
      </c>
      <c r="L607" s="34" t="s">
        <v>410</v>
      </c>
      <c r="M607" s="34" t="s">
        <v>69</v>
      </c>
      <c r="N607" s="34" t="s">
        <v>22</v>
      </c>
      <c r="O607" s="34" t="s">
        <v>289</v>
      </c>
      <c r="P607" s="97">
        <f t="shared" si="9"/>
        <v>0.89999999999999991</v>
      </c>
    </row>
    <row r="608" spans="1:16" ht="22.5" hidden="1" customHeight="1">
      <c r="A608" s="8">
        <v>605</v>
      </c>
      <c r="B608" s="32" t="s">
        <v>1368</v>
      </c>
      <c r="C608" s="33"/>
      <c r="D608" s="39" t="s">
        <v>31</v>
      </c>
      <c r="E608" s="35">
        <v>41571</v>
      </c>
      <c r="F608" s="36" t="s">
        <v>1369</v>
      </c>
      <c r="G608" s="94">
        <v>66</v>
      </c>
      <c r="H608" s="36">
        <v>243.69</v>
      </c>
      <c r="I608" s="37">
        <v>132000</v>
      </c>
      <c r="J608" s="35">
        <v>42338</v>
      </c>
      <c r="K608" s="34" t="s">
        <v>108</v>
      </c>
      <c r="L608" s="34" t="s">
        <v>109</v>
      </c>
      <c r="M608" s="34" t="s">
        <v>110</v>
      </c>
      <c r="N608" s="34" t="s">
        <v>200</v>
      </c>
      <c r="O608" s="34" t="s">
        <v>280</v>
      </c>
      <c r="P608" s="97">
        <f t="shared" si="9"/>
        <v>2</v>
      </c>
    </row>
    <row r="609" spans="1:16" ht="22.5" hidden="1" customHeight="1">
      <c r="A609" s="8">
        <v>606</v>
      </c>
      <c r="B609" s="32" t="s">
        <v>251</v>
      </c>
      <c r="C609" s="33" t="s">
        <v>1370</v>
      </c>
      <c r="D609" s="39" t="s">
        <v>31</v>
      </c>
      <c r="E609" s="35">
        <v>41571</v>
      </c>
      <c r="F609" s="36" t="s">
        <v>1371</v>
      </c>
      <c r="G609" s="94">
        <v>338</v>
      </c>
      <c r="H609" s="36">
        <v>2671</v>
      </c>
      <c r="I609" s="37">
        <v>372300</v>
      </c>
      <c r="J609" s="35">
        <v>42613</v>
      </c>
      <c r="K609" s="34" t="s">
        <v>19</v>
      </c>
      <c r="L609" s="34" t="s">
        <v>109</v>
      </c>
      <c r="M609" s="34" t="s">
        <v>21</v>
      </c>
      <c r="N609" s="34" t="s">
        <v>200</v>
      </c>
      <c r="O609" s="34" t="s">
        <v>23</v>
      </c>
      <c r="P609" s="97">
        <f t="shared" si="9"/>
        <v>1.1014792899408283</v>
      </c>
    </row>
    <row r="610" spans="1:16" ht="22.5" hidden="1" customHeight="1">
      <c r="A610" s="8">
        <v>607</v>
      </c>
      <c r="B610" s="32" t="s">
        <v>1372</v>
      </c>
      <c r="C610" s="33"/>
      <c r="D610" s="39" t="s">
        <v>31</v>
      </c>
      <c r="E610" s="35">
        <v>41571</v>
      </c>
      <c r="F610" s="36" t="s">
        <v>1373</v>
      </c>
      <c r="G610" s="94">
        <v>0.9</v>
      </c>
      <c r="H610" s="36">
        <v>0.81</v>
      </c>
      <c r="I610" s="37">
        <v>810</v>
      </c>
      <c r="J610" s="35">
        <v>41579</v>
      </c>
      <c r="K610" s="34" t="s">
        <v>68</v>
      </c>
      <c r="L610" s="34" t="s">
        <v>109</v>
      </c>
      <c r="M610" s="34" t="s">
        <v>69</v>
      </c>
      <c r="N610" s="34" t="s">
        <v>22</v>
      </c>
      <c r="O610" s="34" t="s">
        <v>28</v>
      </c>
      <c r="P610" s="97">
        <f t="shared" si="9"/>
        <v>0.9</v>
      </c>
    </row>
    <row r="611" spans="1:16" ht="22.5" hidden="1" customHeight="1">
      <c r="A611" s="8">
        <v>608</v>
      </c>
      <c r="B611" s="32" t="s">
        <v>1345</v>
      </c>
      <c r="C611" s="33" t="s">
        <v>1374</v>
      </c>
      <c r="D611" s="39" t="s">
        <v>31</v>
      </c>
      <c r="E611" s="35">
        <v>41571</v>
      </c>
      <c r="F611" s="36" t="s">
        <v>1375</v>
      </c>
      <c r="G611" s="94">
        <v>5.5</v>
      </c>
      <c r="H611" s="36">
        <v>26.5</v>
      </c>
      <c r="I611" s="37">
        <v>8250</v>
      </c>
      <c r="J611" s="35">
        <v>42369</v>
      </c>
      <c r="K611" s="34" t="s">
        <v>43</v>
      </c>
      <c r="L611" s="34" t="s">
        <v>109</v>
      </c>
      <c r="M611" s="34" t="s">
        <v>44</v>
      </c>
      <c r="N611" s="34" t="s">
        <v>1155</v>
      </c>
      <c r="O611" s="34" t="s">
        <v>205</v>
      </c>
      <c r="P611" s="97">
        <f t="shared" si="9"/>
        <v>1.5</v>
      </c>
    </row>
    <row r="612" spans="1:16" ht="22.5" customHeight="1">
      <c r="A612" s="8">
        <v>609</v>
      </c>
      <c r="B612" s="32" t="s">
        <v>1345</v>
      </c>
      <c r="C612" s="33" t="s">
        <v>1376</v>
      </c>
      <c r="D612" s="39" t="s">
        <v>31</v>
      </c>
      <c r="E612" s="35">
        <v>41571</v>
      </c>
      <c r="F612" s="36" t="s">
        <v>1377</v>
      </c>
      <c r="G612" s="94">
        <v>5.98</v>
      </c>
      <c r="H612" s="36">
        <v>25.8</v>
      </c>
      <c r="I612" s="37">
        <v>8970</v>
      </c>
      <c r="J612" s="35">
        <v>42369</v>
      </c>
      <c r="K612" s="34" t="s">
        <v>43</v>
      </c>
      <c r="L612" s="34" t="s">
        <v>109</v>
      </c>
      <c r="M612" s="34" t="s">
        <v>44</v>
      </c>
      <c r="N612" s="34" t="s">
        <v>1155</v>
      </c>
      <c r="O612" s="34" t="s">
        <v>153</v>
      </c>
      <c r="P612" s="97">
        <f t="shared" si="9"/>
        <v>1.5</v>
      </c>
    </row>
    <row r="613" spans="1:16" ht="22.5" hidden="1" customHeight="1">
      <c r="A613" s="8">
        <v>610</v>
      </c>
      <c r="B613" s="32" t="s">
        <v>1345</v>
      </c>
      <c r="C613" s="33" t="s">
        <v>1378</v>
      </c>
      <c r="D613" s="39" t="s">
        <v>31</v>
      </c>
      <c r="E613" s="35">
        <v>41571</v>
      </c>
      <c r="F613" s="36" t="s">
        <v>1379</v>
      </c>
      <c r="G613" s="94">
        <v>1.35</v>
      </c>
      <c r="H613" s="36">
        <v>10.17</v>
      </c>
      <c r="I613" s="37">
        <v>2025.0000000000002</v>
      </c>
      <c r="J613" s="35">
        <v>42369</v>
      </c>
      <c r="K613" s="34" t="s">
        <v>43</v>
      </c>
      <c r="L613" s="34" t="s">
        <v>109</v>
      </c>
      <c r="M613" s="34" t="s">
        <v>44</v>
      </c>
      <c r="N613" s="34" t="s">
        <v>1155</v>
      </c>
      <c r="O613" s="34" t="s">
        <v>84</v>
      </c>
      <c r="P613" s="97">
        <f t="shared" si="9"/>
        <v>1.5000000000000002</v>
      </c>
    </row>
    <row r="614" spans="1:16" ht="22.5" hidden="1" customHeight="1">
      <c r="A614" s="8">
        <v>611</v>
      </c>
      <c r="B614" s="32" t="s">
        <v>1345</v>
      </c>
      <c r="C614" s="33" t="s">
        <v>1380</v>
      </c>
      <c r="D614" s="39" t="s">
        <v>31</v>
      </c>
      <c r="E614" s="35">
        <v>41571</v>
      </c>
      <c r="F614" s="36" t="s">
        <v>1381</v>
      </c>
      <c r="G614" s="94">
        <v>3.28</v>
      </c>
      <c r="H614" s="36">
        <v>28.14</v>
      </c>
      <c r="I614" s="37">
        <v>4920</v>
      </c>
      <c r="J614" s="35">
        <v>42369</v>
      </c>
      <c r="K614" s="34" t="s">
        <v>43</v>
      </c>
      <c r="L614" s="34" t="s">
        <v>109</v>
      </c>
      <c r="M614" s="34" t="s">
        <v>44</v>
      </c>
      <c r="N614" s="34" t="s">
        <v>1155</v>
      </c>
      <c r="O614" s="34" t="s">
        <v>84</v>
      </c>
      <c r="P614" s="97">
        <f t="shared" si="9"/>
        <v>1.5</v>
      </c>
    </row>
    <row r="615" spans="1:16" ht="22.5" hidden="1" customHeight="1">
      <c r="A615" s="8">
        <v>612</v>
      </c>
      <c r="B615" s="32" t="s">
        <v>1382</v>
      </c>
      <c r="C615" s="33"/>
      <c r="D615" s="39" t="s">
        <v>17</v>
      </c>
      <c r="E615" s="35">
        <v>41579</v>
      </c>
      <c r="F615" s="36" t="s">
        <v>1383</v>
      </c>
      <c r="G615" s="94">
        <v>20.399999999999999</v>
      </c>
      <c r="H615" s="36">
        <v>171.55</v>
      </c>
      <c r="I615" s="37">
        <v>18360</v>
      </c>
      <c r="J615" s="35">
        <v>42217</v>
      </c>
      <c r="K615" s="34" t="s">
        <v>19</v>
      </c>
      <c r="L615" s="34" t="s">
        <v>109</v>
      </c>
      <c r="M615" s="34" t="s">
        <v>69</v>
      </c>
      <c r="N615" s="34" t="s">
        <v>22</v>
      </c>
      <c r="O615" s="34" t="s">
        <v>280</v>
      </c>
      <c r="P615" s="97">
        <f t="shared" si="9"/>
        <v>0.9</v>
      </c>
    </row>
    <row r="616" spans="1:16" ht="22.5" hidden="1" customHeight="1">
      <c r="A616" s="8">
        <v>613</v>
      </c>
      <c r="B616" s="32" t="s">
        <v>1384</v>
      </c>
      <c r="C616" s="33"/>
      <c r="D616" s="39" t="s">
        <v>17</v>
      </c>
      <c r="E616" s="35">
        <v>41579</v>
      </c>
      <c r="F616" s="36" t="s">
        <v>1385</v>
      </c>
      <c r="G616" s="94">
        <v>118</v>
      </c>
      <c r="H616" s="36">
        <v>709.39</v>
      </c>
      <c r="I616" s="37">
        <v>107400</v>
      </c>
      <c r="J616" s="35">
        <v>41974</v>
      </c>
      <c r="K616" s="34" t="s">
        <v>19</v>
      </c>
      <c r="L616" s="34" t="s">
        <v>109</v>
      </c>
      <c r="M616" s="34" t="s">
        <v>21</v>
      </c>
      <c r="N616" s="34" t="s">
        <v>22</v>
      </c>
      <c r="O616" s="34" t="s">
        <v>45</v>
      </c>
      <c r="P616" s="97">
        <f t="shared" si="9"/>
        <v>0.91016949152542381</v>
      </c>
    </row>
    <row r="617" spans="1:16" ht="22.5" hidden="1" customHeight="1">
      <c r="A617" s="8">
        <v>614</v>
      </c>
      <c r="B617" s="32" t="s">
        <v>1386</v>
      </c>
      <c r="C617" s="33"/>
      <c r="D617" s="39" t="s">
        <v>714</v>
      </c>
      <c r="E617" s="35">
        <v>41579</v>
      </c>
      <c r="F617" s="36" t="s">
        <v>1387</v>
      </c>
      <c r="G617" s="94">
        <v>30</v>
      </c>
      <c r="H617" s="36">
        <v>73.3</v>
      </c>
      <c r="I617" s="37">
        <v>60000</v>
      </c>
      <c r="J617" s="35">
        <v>42671</v>
      </c>
      <c r="K617" s="34" t="s">
        <v>1039</v>
      </c>
      <c r="L617" s="34" t="s">
        <v>716</v>
      </c>
      <c r="M617" s="34" t="s">
        <v>1040</v>
      </c>
      <c r="N617" s="34" t="s">
        <v>1155</v>
      </c>
      <c r="O617" s="34" t="s">
        <v>54</v>
      </c>
      <c r="P617" s="97">
        <f t="shared" si="9"/>
        <v>2</v>
      </c>
    </row>
    <row r="618" spans="1:16" ht="22.5" hidden="1" customHeight="1">
      <c r="A618" s="8">
        <v>615</v>
      </c>
      <c r="B618" s="32" t="s">
        <v>1388</v>
      </c>
      <c r="C618" s="33"/>
      <c r="D618" s="39" t="s">
        <v>714</v>
      </c>
      <c r="E618" s="35">
        <v>41579</v>
      </c>
      <c r="F618" s="36" t="s">
        <v>1389</v>
      </c>
      <c r="G618" s="94">
        <v>29.55</v>
      </c>
      <c r="H618" s="36">
        <v>48</v>
      </c>
      <c r="I618" s="37">
        <v>59100</v>
      </c>
      <c r="J618" s="35">
        <v>41912</v>
      </c>
      <c r="K618" s="34" t="s">
        <v>1039</v>
      </c>
      <c r="L618" s="34" t="s">
        <v>716</v>
      </c>
      <c r="M618" s="34" t="s">
        <v>1040</v>
      </c>
      <c r="N618" s="34" t="s">
        <v>200</v>
      </c>
      <c r="O618" s="34" t="s">
        <v>54</v>
      </c>
      <c r="P618" s="97">
        <f t="shared" si="9"/>
        <v>2</v>
      </c>
    </row>
    <row r="619" spans="1:16" ht="22.5" hidden="1" customHeight="1">
      <c r="A619" s="8">
        <v>616</v>
      </c>
      <c r="B619" s="32" t="s">
        <v>1390</v>
      </c>
      <c r="C619" s="33"/>
      <c r="D619" s="39" t="s">
        <v>31</v>
      </c>
      <c r="E619" s="35">
        <v>41579</v>
      </c>
      <c r="F619" s="36" t="s">
        <v>1391</v>
      </c>
      <c r="G619" s="94">
        <v>200</v>
      </c>
      <c r="H619" s="36">
        <v>1665.6</v>
      </c>
      <c r="I619" s="37">
        <v>208500</v>
      </c>
      <c r="J619" s="35">
        <v>42217</v>
      </c>
      <c r="K619" s="34" t="s">
        <v>19</v>
      </c>
      <c r="L619" s="34" t="s">
        <v>109</v>
      </c>
      <c r="M619" s="34" t="s">
        <v>27</v>
      </c>
      <c r="N619" s="34" t="s">
        <v>22</v>
      </c>
      <c r="O619" s="34" t="s">
        <v>28</v>
      </c>
      <c r="P619" s="97">
        <f t="shared" si="9"/>
        <v>1.0425</v>
      </c>
    </row>
    <row r="620" spans="1:16" ht="22.5" hidden="1" customHeight="1">
      <c r="A620" s="8">
        <v>617</v>
      </c>
      <c r="B620" s="32" t="s">
        <v>1392</v>
      </c>
      <c r="C620" s="33"/>
      <c r="D620" s="39" t="s">
        <v>31</v>
      </c>
      <c r="E620" s="35">
        <v>41579</v>
      </c>
      <c r="F620" s="36" t="s">
        <v>1393</v>
      </c>
      <c r="G620" s="94">
        <v>12</v>
      </c>
      <c r="H620" s="36">
        <v>60.7</v>
      </c>
      <c r="I620" s="37">
        <v>18000</v>
      </c>
      <c r="J620" s="35">
        <v>41669</v>
      </c>
      <c r="K620" s="34" t="s">
        <v>43</v>
      </c>
      <c r="L620" s="34" t="s">
        <v>109</v>
      </c>
      <c r="M620" s="34" t="s">
        <v>44</v>
      </c>
      <c r="N620" s="34" t="s">
        <v>200</v>
      </c>
      <c r="O620" s="34" t="s">
        <v>205</v>
      </c>
      <c r="P620" s="97">
        <f t="shared" si="9"/>
        <v>1.5</v>
      </c>
    </row>
    <row r="621" spans="1:16" ht="22.5" hidden="1" customHeight="1">
      <c r="A621" s="8">
        <v>618</v>
      </c>
      <c r="B621" s="32" t="s">
        <v>1394</v>
      </c>
      <c r="C621" s="33"/>
      <c r="D621" s="39" t="s">
        <v>31</v>
      </c>
      <c r="E621" s="35">
        <v>41579</v>
      </c>
      <c r="F621" s="36" t="s">
        <v>1395</v>
      </c>
      <c r="G621" s="94">
        <v>60</v>
      </c>
      <c r="H621" s="36">
        <v>168.3</v>
      </c>
      <c r="I621" s="37">
        <v>90000</v>
      </c>
      <c r="J621" s="35">
        <v>43555</v>
      </c>
      <c r="K621" s="34" t="s">
        <v>43</v>
      </c>
      <c r="L621" s="34" t="s">
        <v>109</v>
      </c>
      <c r="M621" s="34" t="s">
        <v>44</v>
      </c>
      <c r="N621" s="34" t="s">
        <v>200</v>
      </c>
      <c r="O621" s="34" t="s">
        <v>280</v>
      </c>
      <c r="P621" s="97">
        <f t="shared" si="9"/>
        <v>1.5</v>
      </c>
    </row>
    <row r="622" spans="1:16" ht="22.5" hidden="1" customHeight="1">
      <c r="A622" s="8">
        <v>619</v>
      </c>
      <c r="B622" s="32" t="s">
        <v>1345</v>
      </c>
      <c r="C622" s="33" t="s">
        <v>1396</v>
      </c>
      <c r="D622" s="39" t="s">
        <v>31</v>
      </c>
      <c r="E622" s="35">
        <v>41579</v>
      </c>
      <c r="F622" s="36" t="s">
        <v>1397</v>
      </c>
      <c r="G622" s="94">
        <v>1.9950000000000001</v>
      </c>
      <c r="H622" s="36">
        <v>17.093</v>
      </c>
      <c r="I622" s="37">
        <v>2992.5</v>
      </c>
      <c r="J622" s="35">
        <v>42369</v>
      </c>
      <c r="K622" s="34" t="s">
        <v>43</v>
      </c>
      <c r="L622" s="34" t="s">
        <v>109</v>
      </c>
      <c r="M622" s="34" t="s">
        <v>44</v>
      </c>
      <c r="N622" s="34" t="s">
        <v>1155</v>
      </c>
      <c r="O622" s="34" t="s">
        <v>84</v>
      </c>
      <c r="P622" s="97">
        <f t="shared" si="9"/>
        <v>1.5</v>
      </c>
    </row>
    <row r="623" spans="1:16" ht="22.5" hidden="1" customHeight="1">
      <c r="A623" s="8">
        <v>620</v>
      </c>
      <c r="B623" s="32" t="s">
        <v>1345</v>
      </c>
      <c r="C623" s="33" t="s">
        <v>1398</v>
      </c>
      <c r="D623" s="39" t="s">
        <v>31</v>
      </c>
      <c r="E623" s="35">
        <v>41579</v>
      </c>
      <c r="F623" s="36" t="s">
        <v>1399</v>
      </c>
      <c r="G623" s="94">
        <v>2.73</v>
      </c>
      <c r="H623" s="36">
        <v>19.48</v>
      </c>
      <c r="I623" s="37">
        <v>4095</v>
      </c>
      <c r="J623" s="35">
        <v>42369</v>
      </c>
      <c r="K623" s="34" t="s">
        <v>43</v>
      </c>
      <c r="L623" s="34" t="s">
        <v>109</v>
      </c>
      <c r="M623" s="34" t="s">
        <v>44</v>
      </c>
      <c r="N623" s="34" t="s">
        <v>1155</v>
      </c>
      <c r="O623" s="34" t="s">
        <v>84</v>
      </c>
      <c r="P623" s="97">
        <f t="shared" si="9"/>
        <v>1.5</v>
      </c>
    </row>
    <row r="624" spans="1:16" ht="22.5" hidden="1" customHeight="1">
      <c r="A624" s="8">
        <v>621</v>
      </c>
      <c r="B624" s="32" t="s">
        <v>1345</v>
      </c>
      <c r="C624" s="33" t="s">
        <v>1400</v>
      </c>
      <c r="D624" s="39" t="s">
        <v>31</v>
      </c>
      <c r="E624" s="35">
        <v>41579</v>
      </c>
      <c r="F624" s="36" t="s">
        <v>1401</v>
      </c>
      <c r="G624" s="94">
        <v>6.7</v>
      </c>
      <c r="H624" s="36">
        <v>48.2</v>
      </c>
      <c r="I624" s="37">
        <v>10050</v>
      </c>
      <c r="J624" s="35">
        <v>42216</v>
      </c>
      <c r="K624" s="34" t="s">
        <v>43</v>
      </c>
      <c r="L624" s="34" t="s">
        <v>109</v>
      </c>
      <c r="M624" s="34" t="s">
        <v>44</v>
      </c>
      <c r="N624" s="34" t="s">
        <v>200</v>
      </c>
      <c r="O624" s="34" t="s">
        <v>205</v>
      </c>
      <c r="P624" s="97">
        <f t="shared" si="9"/>
        <v>1.5</v>
      </c>
    </row>
    <row r="625" spans="1:16" ht="22.5" hidden="1" customHeight="1">
      <c r="A625" s="8">
        <v>622</v>
      </c>
      <c r="B625" s="32" t="s">
        <v>1345</v>
      </c>
      <c r="C625" s="33" t="s">
        <v>1402</v>
      </c>
      <c r="D625" s="39" t="s">
        <v>31</v>
      </c>
      <c r="E625" s="35">
        <v>41579</v>
      </c>
      <c r="F625" s="36" t="s">
        <v>1403</v>
      </c>
      <c r="G625" s="94">
        <v>2.66</v>
      </c>
      <c r="H625" s="36">
        <v>19.809999999999999</v>
      </c>
      <c r="I625" s="37">
        <v>3990</v>
      </c>
      <c r="J625" s="35">
        <v>42369</v>
      </c>
      <c r="K625" s="34" t="s">
        <v>43</v>
      </c>
      <c r="L625" s="34" t="s">
        <v>109</v>
      </c>
      <c r="M625" s="34" t="s">
        <v>44</v>
      </c>
      <c r="N625" s="34" t="s">
        <v>1155</v>
      </c>
      <c r="O625" s="34" t="s">
        <v>84</v>
      </c>
      <c r="P625" s="97">
        <f t="shared" si="9"/>
        <v>1.5</v>
      </c>
    </row>
    <row r="626" spans="1:16" ht="22.5" hidden="1" customHeight="1">
      <c r="A626" s="8">
        <v>623</v>
      </c>
      <c r="B626" s="32" t="s">
        <v>1345</v>
      </c>
      <c r="C626" s="33" t="s">
        <v>1404</v>
      </c>
      <c r="D626" s="39" t="s">
        <v>31</v>
      </c>
      <c r="E626" s="35">
        <v>41579</v>
      </c>
      <c r="F626" s="36" t="s">
        <v>1405</v>
      </c>
      <c r="G626" s="94">
        <v>2.7</v>
      </c>
      <c r="H626" s="36">
        <v>10.5</v>
      </c>
      <c r="I626" s="37">
        <v>4050.0000000000005</v>
      </c>
      <c r="J626" s="35">
        <v>42369</v>
      </c>
      <c r="K626" s="34" t="s">
        <v>43</v>
      </c>
      <c r="L626" s="34" t="s">
        <v>109</v>
      </c>
      <c r="M626" s="34" t="s">
        <v>44</v>
      </c>
      <c r="N626" s="34" t="s">
        <v>1155</v>
      </c>
      <c r="O626" s="34" t="s">
        <v>205</v>
      </c>
      <c r="P626" s="97">
        <f t="shared" si="9"/>
        <v>1.5000000000000002</v>
      </c>
    </row>
    <row r="627" spans="1:16" ht="22.5" hidden="1" customHeight="1">
      <c r="A627" s="8">
        <v>624</v>
      </c>
      <c r="B627" s="32" t="s">
        <v>1406</v>
      </c>
      <c r="C627" s="33"/>
      <c r="D627" s="39" t="s">
        <v>17</v>
      </c>
      <c r="E627" s="35">
        <v>41585</v>
      </c>
      <c r="F627" s="36" t="s">
        <v>1407</v>
      </c>
      <c r="G627" s="94">
        <v>0.999</v>
      </c>
      <c r="H627" s="36">
        <v>8.2409999999999997</v>
      </c>
      <c r="I627" s="37">
        <v>899.1</v>
      </c>
      <c r="J627" s="35">
        <v>42186</v>
      </c>
      <c r="K627" s="34" t="s">
        <v>19</v>
      </c>
      <c r="L627" s="34" t="s">
        <v>357</v>
      </c>
      <c r="M627" s="34" t="s">
        <v>69</v>
      </c>
      <c r="N627" s="34" t="s">
        <v>22</v>
      </c>
      <c r="O627" s="34" t="s">
        <v>84</v>
      </c>
      <c r="P627" s="97">
        <f t="shared" si="9"/>
        <v>0.9</v>
      </c>
    </row>
    <row r="628" spans="1:16" ht="22.5" hidden="1" customHeight="1">
      <c r="A628" s="8">
        <v>625</v>
      </c>
      <c r="B628" s="32" t="s">
        <v>1408</v>
      </c>
      <c r="C628" s="33"/>
      <c r="D628" s="39" t="s">
        <v>17</v>
      </c>
      <c r="E628" s="35">
        <v>41585</v>
      </c>
      <c r="F628" s="36" t="s">
        <v>1409</v>
      </c>
      <c r="G628" s="94">
        <v>0.999</v>
      </c>
      <c r="H628" s="36">
        <v>8.2409999999999997</v>
      </c>
      <c r="I628" s="37">
        <v>899.1</v>
      </c>
      <c r="J628" s="35">
        <v>42704</v>
      </c>
      <c r="K628" s="34" t="s">
        <v>19</v>
      </c>
      <c r="L628" s="34" t="s">
        <v>357</v>
      </c>
      <c r="M628" s="34" t="s">
        <v>69</v>
      </c>
      <c r="N628" s="34" t="s">
        <v>200</v>
      </c>
      <c r="O628" s="34" t="s">
        <v>308</v>
      </c>
      <c r="P628" s="97">
        <f t="shared" si="9"/>
        <v>0.9</v>
      </c>
    </row>
    <row r="629" spans="1:16" ht="22.5" hidden="1" customHeight="1">
      <c r="A629" s="8">
        <v>626</v>
      </c>
      <c r="B629" s="32" t="s">
        <v>1410</v>
      </c>
      <c r="C629" s="33"/>
      <c r="D629" s="39" t="s">
        <v>17</v>
      </c>
      <c r="E629" s="35">
        <v>41585</v>
      </c>
      <c r="F629" s="36" t="s">
        <v>1411</v>
      </c>
      <c r="G629" s="94">
        <v>0.999</v>
      </c>
      <c r="H629" s="36">
        <v>8.2409999999999997</v>
      </c>
      <c r="I629" s="37">
        <v>899.1</v>
      </c>
      <c r="J629" s="35">
        <v>42582</v>
      </c>
      <c r="K629" s="34" t="s">
        <v>19</v>
      </c>
      <c r="L629" s="34" t="s">
        <v>357</v>
      </c>
      <c r="M629" s="34" t="s">
        <v>69</v>
      </c>
      <c r="N629" s="34" t="s">
        <v>200</v>
      </c>
      <c r="O629" s="34" t="s">
        <v>308</v>
      </c>
      <c r="P629" s="97">
        <f t="shared" si="9"/>
        <v>0.9</v>
      </c>
    </row>
    <row r="630" spans="1:16" ht="22.5" hidden="1" customHeight="1">
      <c r="A630" s="8">
        <v>627</v>
      </c>
      <c r="B630" s="32" t="s">
        <v>1412</v>
      </c>
      <c r="C630" s="33"/>
      <c r="D630" s="39" t="s">
        <v>17</v>
      </c>
      <c r="E630" s="35">
        <v>41585</v>
      </c>
      <c r="F630" s="36" t="s">
        <v>1413</v>
      </c>
      <c r="G630" s="94">
        <v>0.999</v>
      </c>
      <c r="H630" s="36">
        <v>8.2409999999999997</v>
      </c>
      <c r="I630" s="37">
        <v>899.1</v>
      </c>
      <c r="J630" s="35">
        <v>41796</v>
      </c>
      <c r="K630" s="34" t="s">
        <v>19</v>
      </c>
      <c r="L630" s="34" t="s">
        <v>357</v>
      </c>
      <c r="M630" s="34" t="s">
        <v>69</v>
      </c>
      <c r="N630" s="34" t="s">
        <v>200</v>
      </c>
      <c r="O630" s="34" t="s">
        <v>23</v>
      </c>
      <c r="P630" s="97">
        <f t="shared" si="9"/>
        <v>0.9</v>
      </c>
    </row>
    <row r="631" spans="1:16" ht="22.5" hidden="1" customHeight="1">
      <c r="A631" s="8">
        <v>628</v>
      </c>
      <c r="B631" s="32" t="s">
        <v>1414</v>
      </c>
      <c r="C631" s="33"/>
      <c r="D631" s="39" t="s">
        <v>17</v>
      </c>
      <c r="E631" s="35">
        <v>41585</v>
      </c>
      <c r="F631" s="36" t="s">
        <v>1415</v>
      </c>
      <c r="G631" s="94">
        <v>0.999</v>
      </c>
      <c r="H631" s="36">
        <v>8.2409999999999997</v>
      </c>
      <c r="I631" s="37">
        <v>899.1</v>
      </c>
      <c r="J631" s="35">
        <v>42341</v>
      </c>
      <c r="K631" s="34" t="s">
        <v>19</v>
      </c>
      <c r="L631" s="34" t="s">
        <v>357</v>
      </c>
      <c r="M631" s="34" t="s">
        <v>69</v>
      </c>
      <c r="N631" s="34" t="s">
        <v>22</v>
      </c>
      <c r="O631" s="34" t="s">
        <v>308</v>
      </c>
      <c r="P631" s="97">
        <f t="shared" si="9"/>
        <v>0.9</v>
      </c>
    </row>
    <row r="632" spans="1:16" ht="22.5" hidden="1" customHeight="1">
      <c r="A632" s="8">
        <v>629</v>
      </c>
      <c r="B632" s="32" t="s">
        <v>1416</v>
      </c>
      <c r="C632" s="33"/>
      <c r="D632" s="39" t="s">
        <v>714</v>
      </c>
      <c r="E632" s="35">
        <v>41585</v>
      </c>
      <c r="F632" s="36" t="s">
        <v>1417</v>
      </c>
      <c r="G632" s="94">
        <v>6.1999999999999993</v>
      </c>
      <c r="H632" s="36">
        <v>30.21</v>
      </c>
      <c r="I632" s="37">
        <v>9299.9999999999982</v>
      </c>
      <c r="J632" s="35">
        <v>42794</v>
      </c>
      <c r="K632" s="34" t="s">
        <v>43</v>
      </c>
      <c r="L632" s="34" t="s">
        <v>716</v>
      </c>
      <c r="M632" s="34" t="s">
        <v>44</v>
      </c>
      <c r="N632" s="34" t="s">
        <v>200</v>
      </c>
      <c r="O632" s="34" t="s">
        <v>45</v>
      </c>
      <c r="P632" s="97">
        <f t="shared" si="9"/>
        <v>1.5</v>
      </c>
    </row>
    <row r="633" spans="1:16" ht="22.5" hidden="1" customHeight="1">
      <c r="A633" s="8">
        <v>630</v>
      </c>
      <c r="B633" s="32" t="s">
        <v>1418</v>
      </c>
      <c r="C633" s="33"/>
      <c r="D633" s="39" t="s">
        <v>31</v>
      </c>
      <c r="E633" s="35">
        <v>41585</v>
      </c>
      <c r="F633" s="36" t="s">
        <v>1419</v>
      </c>
      <c r="G633" s="94">
        <v>1.8</v>
      </c>
      <c r="H633" s="36">
        <v>1</v>
      </c>
      <c r="I633" s="37">
        <v>1620</v>
      </c>
      <c r="J633" s="35">
        <v>41639</v>
      </c>
      <c r="K633" s="34" t="s">
        <v>68</v>
      </c>
      <c r="L633" s="34" t="s">
        <v>297</v>
      </c>
      <c r="M633" s="34" t="s">
        <v>69</v>
      </c>
      <c r="N633" s="34" t="s">
        <v>200</v>
      </c>
      <c r="O633" s="34" t="s">
        <v>23</v>
      </c>
      <c r="P633" s="97">
        <f t="shared" si="9"/>
        <v>0.9</v>
      </c>
    </row>
    <row r="634" spans="1:16" ht="22.5" hidden="1" customHeight="1">
      <c r="A634" s="8">
        <v>631</v>
      </c>
      <c r="B634" s="32" t="s">
        <v>1420</v>
      </c>
      <c r="C634" s="33"/>
      <c r="D634" s="39" t="s">
        <v>714</v>
      </c>
      <c r="E634" s="35">
        <v>41591</v>
      </c>
      <c r="F634" s="36" t="s">
        <v>1421</v>
      </c>
      <c r="G634" s="94">
        <v>29.999999999999996</v>
      </c>
      <c r="H634" s="36">
        <v>262.8</v>
      </c>
      <c r="I634" s="37">
        <v>26999.999999999996</v>
      </c>
      <c r="J634" s="35">
        <v>42369</v>
      </c>
      <c r="K634" s="34" t="s">
        <v>19</v>
      </c>
      <c r="L634" s="34" t="s">
        <v>716</v>
      </c>
      <c r="M634" s="34" t="s">
        <v>27</v>
      </c>
      <c r="N634" s="34" t="s">
        <v>200</v>
      </c>
      <c r="O634" s="34" t="s">
        <v>54</v>
      </c>
      <c r="P634" s="97">
        <f t="shared" si="9"/>
        <v>0.9</v>
      </c>
    </row>
    <row r="635" spans="1:16" ht="22.5" hidden="1" customHeight="1">
      <c r="A635" s="8">
        <v>632</v>
      </c>
      <c r="B635" s="32" t="s">
        <v>1422</v>
      </c>
      <c r="C635" s="33"/>
      <c r="D635" s="39" t="s">
        <v>17</v>
      </c>
      <c r="E635" s="35">
        <v>41591</v>
      </c>
      <c r="F635" s="36" t="s">
        <v>1423</v>
      </c>
      <c r="G635" s="94">
        <v>0.94599999999999995</v>
      </c>
      <c r="H635" s="36">
        <v>7.4580000000000002</v>
      </c>
      <c r="I635" s="37">
        <v>851.4</v>
      </c>
      <c r="J635" s="35">
        <v>41639</v>
      </c>
      <c r="K635" s="34" t="s">
        <v>19</v>
      </c>
      <c r="L635" s="34" t="s">
        <v>109</v>
      </c>
      <c r="M635" s="34" t="s">
        <v>27</v>
      </c>
      <c r="N635" s="34" t="s">
        <v>22</v>
      </c>
      <c r="O635" s="34" t="s">
        <v>126</v>
      </c>
      <c r="P635" s="97">
        <f t="shared" si="9"/>
        <v>0.9</v>
      </c>
    </row>
    <row r="636" spans="1:16" ht="22.5" hidden="1" customHeight="1">
      <c r="A636" s="8">
        <v>633</v>
      </c>
      <c r="B636" s="32" t="s">
        <v>1424</v>
      </c>
      <c r="C636" s="33"/>
      <c r="D636" s="39" t="s">
        <v>714</v>
      </c>
      <c r="E636" s="35">
        <v>41606</v>
      </c>
      <c r="F636" s="36" t="s">
        <v>1425</v>
      </c>
      <c r="G636" s="94">
        <v>6.25</v>
      </c>
      <c r="H636" s="36">
        <v>12.06</v>
      </c>
      <c r="I636" s="37">
        <v>12500</v>
      </c>
      <c r="J636" s="35">
        <v>42482</v>
      </c>
      <c r="K636" s="34" t="s">
        <v>1039</v>
      </c>
      <c r="L636" s="34" t="s">
        <v>716</v>
      </c>
      <c r="M636" s="34" t="s">
        <v>1040</v>
      </c>
      <c r="N636" s="34" t="s">
        <v>22</v>
      </c>
      <c r="O636" s="34" t="s">
        <v>343</v>
      </c>
      <c r="P636" s="97">
        <f t="shared" si="9"/>
        <v>2</v>
      </c>
    </row>
    <row r="637" spans="1:16" ht="22.5" hidden="1" customHeight="1">
      <c r="A637" s="8">
        <v>634</v>
      </c>
      <c r="B637" s="32" t="s">
        <v>1426</v>
      </c>
      <c r="C637" s="33"/>
      <c r="D637" s="39" t="s">
        <v>714</v>
      </c>
      <c r="E637" s="35">
        <v>41606</v>
      </c>
      <c r="F637" s="36" t="s">
        <v>1427</v>
      </c>
      <c r="G637" s="94">
        <v>3.5</v>
      </c>
      <c r="H637" s="36">
        <v>6.75</v>
      </c>
      <c r="I637" s="37">
        <v>7000</v>
      </c>
      <c r="J637" s="35">
        <v>42482</v>
      </c>
      <c r="K637" s="34" t="s">
        <v>1039</v>
      </c>
      <c r="L637" s="34" t="s">
        <v>716</v>
      </c>
      <c r="M637" s="34" t="s">
        <v>1040</v>
      </c>
      <c r="N637" s="34" t="s">
        <v>22</v>
      </c>
      <c r="O637" s="34" t="s">
        <v>343</v>
      </c>
      <c r="P637" s="97">
        <f t="shared" si="9"/>
        <v>2</v>
      </c>
    </row>
    <row r="638" spans="1:16" ht="22.5" hidden="1" customHeight="1">
      <c r="A638" s="8">
        <v>635</v>
      </c>
      <c r="B638" s="32" t="s">
        <v>1428</v>
      </c>
      <c r="C638" s="33"/>
      <c r="D638" s="39" t="s">
        <v>714</v>
      </c>
      <c r="E638" s="35">
        <v>41606</v>
      </c>
      <c r="F638" s="36" t="s">
        <v>1429</v>
      </c>
      <c r="G638" s="94">
        <v>6.25</v>
      </c>
      <c r="H638" s="36">
        <v>12.06</v>
      </c>
      <c r="I638" s="37">
        <v>12500</v>
      </c>
      <c r="J638" s="35">
        <v>42482</v>
      </c>
      <c r="K638" s="34" t="s">
        <v>1039</v>
      </c>
      <c r="L638" s="34" t="s">
        <v>716</v>
      </c>
      <c r="M638" s="34" t="s">
        <v>1040</v>
      </c>
      <c r="N638" s="34" t="s">
        <v>22</v>
      </c>
      <c r="O638" s="34" t="s">
        <v>343</v>
      </c>
      <c r="P638" s="97">
        <f t="shared" si="9"/>
        <v>2</v>
      </c>
    </row>
    <row r="639" spans="1:16" ht="22.5" hidden="1" customHeight="1">
      <c r="A639" s="8">
        <v>636</v>
      </c>
      <c r="B639" s="32" t="s">
        <v>1430</v>
      </c>
      <c r="C639" s="33"/>
      <c r="D639" s="39" t="s">
        <v>714</v>
      </c>
      <c r="E639" s="35">
        <v>41606</v>
      </c>
      <c r="F639" s="36" t="s">
        <v>1431</v>
      </c>
      <c r="G639" s="94">
        <v>30</v>
      </c>
      <c r="H639" s="36">
        <v>57.9</v>
      </c>
      <c r="I639" s="37">
        <v>60000</v>
      </c>
      <c r="J639" s="35">
        <v>42482</v>
      </c>
      <c r="K639" s="34" t="s">
        <v>1039</v>
      </c>
      <c r="L639" s="34" t="s">
        <v>716</v>
      </c>
      <c r="M639" s="34" t="s">
        <v>1040</v>
      </c>
      <c r="N639" s="34" t="s">
        <v>22</v>
      </c>
      <c r="O639" s="34" t="s">
        <v>343</v>
      </c>
      <c r="P639" s="97">
        <f t="shared" si="9"/>
        <v>2</v>
      </c>
    </row>
    <row r="640" spans="1:16" ht="22.5" hidden="1" customHeight="1">
      <c r="A640" s="8">
        <v>637</v>
      </c>
      <c r="B640" s="32" t="s">
        <v>1432</v>
      </c>
      <c r="C640" s="33"/>
      <c r="D640" s="39" t="s">
        <v>714</v>
      </c>
      <c r="E640" s="35">
        <v>41606</v>
      </c>
      <c r="F640" s="36" t="s">
        <v>1433</v>
      </c>
      <c r="G640" s="94">
        <v>30</v>
      </c>
      <c r="H640" s="36">
        <v>57.9</v>
      </c>
      <c r="I640" s="37">
        <v>60000</v>
      </c>
      <c r="J640" s="35">
        <v>42673</v>
      </c>
      <c r="K640" s="34" t="s">
        <v>1039</v>
      </c>
      <c r="L640" s="34" t="s">
        <v>716</v>
      </c>
      <c r="M640" s="34" t="s">
        <v>1040</v>
      </c>
      <c r="N640" s="34" t="s">
        <v>1155</v>
      </c>
      <c r="O640" s="34" t="s">
        <v>343</v>
      </c>
      <c r="P640" s="97">
        <f t="shared" si="9"/>
        <v>2</v>
      </c>
    </row>
    <row r="641" spans="1:16" ht="22.5" hidden="1" customHeight="1">
      <c r="A641" s="8">
        <v>638</v>
      </c>
      <c r="B641" s="32" t="s">
        <v>1434</v>
      </c>
      <c r="C641" s="33"/>
      <c r="D641" s="39" t="s">
        <v>714</v>
      </c>
      <c r="E641" s="35">
        <v>41606</v>
      </c>
      <c r="F641" s="36" t="s">
        <v>1435</v>
      </c>
      <c r="G641" s="94">
        <v>30</v>
      </c>
      <c r="H641" s="36">
        <v>57.9</v>
      </c>
      <c r="I641" s="37">
        <v>60000</v>
      </c>
      <c r="J641" s="35">
        <v>42673</v>
      </c>
      <c r="K641" s="34" t="s">
        <v>1039</v>
      </c>
      <c r="L641" s="34" t="s">
        <v>716</v>
      </c>
      <c r="M641" s="34" t="s">
        <v>1040</v>
      </c>
      <c r="N641" s="34" t="s">
        <v>1155</v>
      </c>
      <c r="O641" s="34" t="s">
        <v>343</v>
      </c>
      <c r="P641" s="97">
        <f t="shared" si="9"/>
        <v>2</v>
      </c>
    </row>
    <row r="642" spans="1:16" ht="22.5" hidden="1" customHeight="1">
      <c r="A642" s="8">
        <v>639</v>
      </c>
      <c r="B642" s="32" t="s">
        <v>1243</v>
      </c>
      <c r="C642" s="33" t="s">
        <v>1436</v>
      </c>
      <c r="D642" s="39" t="s">
        <v>714</v>
      </c>
      <c r="E642" s="35">
        <v>41606</v>
      </c>
      <c r="F642" s="36" t="s">
        <v>1437</v>
      </c>
      <c r="G642" s="94">
        <v>1.6</v>
      </c>
      <c r="H642" s="36">
        <v>12</v>
      </c>
      <c r="I642" s="37">
        <v>1440</v>
      </c>
      <c r="J642" s="35">
        <v>42307</v>
      </c>
      <c r="K642" s="34" t="s">
        <v>96</v>
      </c>
      <c r="L642" s="34" t="s">
        <v>716</v>
      </c>
      <c r="M642" s="34" t="s">
        <v>69</v>
      </c>
      <c r="N642" s="34" t="s">
        <v>200</v>
      </c>
      <c r="O642" s="34" t="s">
        <v>84</v>
      </c>
      <c r="P642" s="97">
        <f t="shared" si="9"/>
        <v>0.89999999999999991</v>
      </c>
    </row>
    <row r="643" spans="1:16" ht="22.5" hidden="1" customHeight="1">
      <c r="A643" s="8">
        <v>640</v>
      </c>
      <c r="B643" s="32" t="s">
        <v>1438</v>
      </c>
      <c r="C643" s="33"/>
      <c r="D643" s="39" t="s">
        <v>714</v>
      </c>
      <c r="E643" s="35">
        <v>41606</v>
      </c>
      <c r="F643" s="36" t="s">
        <v>1439</v>
      </c>
      <c r="G643" s="94">
        <v>29.36</v>
      </c>
      <c r="H643" s="36">
        <v>74.75</v>
      </c>
      <c r="I643" s="37">
        <v>58720</v>
      </c>
      <c r="J643" s="35">
        <v>42978</v>
      </c>
      <c r="K643" s="34" t="s">
        <v>1039</v>
      </c>
      <c r="L643" s="34" t="s">
        <v>716</v>
      </c>
      <c r="M643" s="34" t="s">
        <v>1040</v>
      </c>
      <c r="N643" s="34" t="s">
        <v>1155</v>
      </c>
      <c r="O643" s="34" t="s">
        <v>28</v>
      </c>
      <c r="P643" s="97">
        <f t="shared" si="9"/>
        <v>2</v>
      </c>
    </row>
    <row r="644" spans="1:16" ht="22.5" customHeight="1">
      <c r="A644" s="8">
        <v>641</v>
      </c>
      <c r="B644" s="32" t="s">
        <v>1440</v>
      </c>
      <c r="C644" s="33"/>
      <c r="D644" s="39" t="s">
        <v>714</v>
      </c>
      <c r="E644" s="35">
        <v>41606</v>
      </c>
      <c r="F644" s="36" t="s">
        <v>1441</v>
      </c>
      <c r="G644" s="94">
        <v>29.36</v>
      </c>
      <c r="H644" s="36">
        <v>73.37</v>
      </c>
      <c r="I644" s="37">
        <v>58720</v>
      </c>
      <c r="J644" s="35">
        <v>42978</v>
      </c>
      <c r="K644" s="34" t="s">
        <v>1039</v>
      </c>
      <c r="L644" s="34" t="s">
        <v>716</v>
      </c>
      <c r="M644" s="34" t="s">
        <v>1040</v>
      </c>
      <c r="N644" s="34" t="s">
        <v>1155</v>
      </c>
      <c r="O644" s="34" t="s">
        <v>153</v>
      </c>
      <c r="P644" s="97">
        <f t="shared" si="9"/>
        <v>2</v>
      </c>
    </row>
    <row r="645" spans="1:16" ht="22.5" hidden="1" customHeight="1">
      <c r="A645" s="8">
        <v>642</v>
      </c>
      <c r="B645" s="32" t="s">
        <v>1442</v>
      </c>
      <c r="C645" s="33"/>
      <c r="D645" s="39" t="s">
        <v>31</v>
      </c>
      <c r="E645" s="35">
        <v>41606</v>
      </c>
      <c r="F645" s="36" t="s">
        <v>1443</v>
      </c>
      <c r="G645" s="94">
        <v>300</v>
      </c>
      <c r="H645" s="36">
        <v>920</v>
      </c>
      <c r="I645" s="37">
        <v>600000</v>
      </c>
      <c r="J645" s="35">
        <v>43465</v>
      </c>
      <c r="K645" s="34" t="s">
        <v>108</v>
      </c>
      <c r="L645" s="34" t="s">
        <v>109</v>
      </c>
      <c r="M645" s="34" t="s">
        <v>110</v>
      </c>
      <c r="N645" s="34" t="s">
        <v>200</v>
      </c>
      <c r="O645" s="34" t="s">
        <v>28</v>
      </c>
      <c r="P645" s="97">
        <f t="shared" ref="P645:P708" si="10">I645/1000/G645</f>
        <v>2</v>
      </c>
    </row>
    <row r="646" spans="1:16" ht="22.5" hidden="1" customHeight="1">
      <c r="A646" s="8">
        <v>643</v>
      </c>
      <c r="B646" s="32" t="s">
        <v>1444</v>
      </c>
      <c r="C646" s="33"/>
      <c r="D646" s="39" t="s">
        <v>31</v>
      </c>
      <c r="E646" s="35">
        <v>41606</v>
      </c>
      <c r="F646" s="36" t="s">
        <v>1445</v>
      </c>
      <c r="G646" s="94">
        <v>30</v>
      </c>
      <c r="H646" s="36">
        <v>157</v>
      </c>
      <c r="I646" s="37">
        <v>45000</v>
      </c>
      <c r="J646" s="35">
        <v>43159</v>
      </c>
      <c r="K646" s="34" t="s">
        <v>43</v>
      </c>
      <c r="L646" s="34" t="s">
        <v>109</v>
      </c>
      <c r="M646" s="34" t="s">
        <v>44</v>
      </c>
      <c r="N646" s="34" t="s">
        <v>1155</v>
      </c>
      <c r="O646" s="34" t="s">
        <v>54</v>
      </c>
      <c r="P646" s="97">
        <f t="shared" si="10"/>
        <v>1.5</v>
      </c>
    </row>
    <row r="647" spans="1:16" ht="22.5" hidden="1" customHeight="1">
      <c r="A647" s="8">
        <v>644</v>
      </c>
      <c r="B647" s="32" t="s">
        <v>1446</v>
      </c>
      <c r="C647" s="33"/>
      <c r="D647" s="39" t="s">
        <v>31</v>
      </c>
      <c r="E647" s="35">
        <v>41606</v>
      </c>
      <c r="F647" s="36" t="s">
        <v>1447</v>
      </c>
      <c r="G647" s="94">
        <v>39.46</v>
      </c>
      <c r="H647" s="36">
        <v>147</v>
      </c>
      <c r="I647" s="37">
        <v>59190</v>
      </c>
      <c r="J647" s="35">
        <v>42613</v>
      </c>
      <c r="K647" s="34" t="s">
        <v>43</v>
      </c>
      <c r="L647" s="34" t="s">
        <v>109</v>
      </c>
      <c r="M647" s="34" t="s">
        <v>44</v>
      </c>
      <c r="N647" s="34" t="s">
        <v>1155</v>
      </c>
      <c r="O647" s="34" t="s">
        <v>45</v>
      </c>
      <c r="P647" s="97">
        <f t="shared" si="10"/>
        <v>1.5</v>
      </c>
    </row>
    <row r="648" spans="1:16" ht="22.5" hidden="1" customHeight="1">
      <c r="A648" s="8">
        <v>645</v>
      </c>
      <c r="B648" s="32" t="s">
        <v>1448</v>
      </c>
      <c r="C648" s="33"/>
      <c r="D648" s="39" t="s">
        <v>714</v>
      </c>
      <c r="E648" s="35">
        <v>41613</v>
      </c>
      <c r="F648" s="36" t="s">
        <v>1449</v>
      </c>
      <c r="G648" s="94">
        <v>3</v>
      </c>
      <c r="H648" s="36">
        <v>14.27</v>
      </c>
      <c r="I648" s="37">
        <v>4500</v>
      </c>
      <c r="J648" s="35">
        <v>43465</v>
      </c>
      <c r="K648" s="34" t="s">
        <v>43</v>
      </c>
      <c r="L648" s="34" t="s">
        <v>716</v>
      </c>
      <c r="M648" s="34" t="s">
        <v>44</v>
      </c>
      <c r="N648" s="34" t="s">
        <v>1155</v>
      </c>
      <c r="O648" s="34" t="s">
        <v>280</v>
      </c>
      <c r="P648" s="97">
        <f t="shared" si="10"/>
        <v>1.5</v>
      </c>
    </row>
    <row r="649" spans="1:16" ht="22.5" hidden="1" customHeight="1">
      <c r="A649" s="8">
        <v>646</v>
      </c>
      <c r="B649" s="32" t="s">
        <v>1450</v>
      </c>
      <c r="C649" s="33"/>
      <c r="D649" s="39" t="s">
        <v>714</v>
      </c>
      <c r="E649" s="35">
        <v>41613</v>
      </c>
      <c r="F649" s="36" t="s">
        <v>1451</v>
      </c>
      <c r="G649" s="94">
        <v>30</v>
      </c>
      <c r="H649" s="36">
        <v>60</v>
      </c>
      <c r="I649" s="37">
        <v>60000</v>
      </c>
      <c r="J649" s="35">
        <v>41947</v>
      </c>
      <c r="K649" s="34" t="s">
        <v>1039</v>
      </c>
      <c r="L649" s="34" t="s">
        <v>716</v>
      </c>
      <c r="M649" s="34" t="s">
        <v>1040</v>
      </c>
      <c r="N649" s="34" t="s">
        <v>1155</v>
      </c>
      <c r="O649" s="34" t="s">
        <v>283</v>
      </c>
      <c r="P649" s="97">
        <f t="shared" si="10"/>
        <v>2</v>
      </c>
    </row>
    <row r="650" spans="1:16" ht="22.5" hidden="1" customHeight="1">
      <c r="A650" s="8">
        <v>647</v>
      </c>
      <c r="B650" s="32" t="s">
        <v>1452</v>
      </c>
      <c r="C650" s="33"/>
      <c r="D650" s="39" t="s">
        <v>714</v>
      </c>
      <c r="E650" s="35">
        <v>41613</v>
      </c>
      <c r="F650" s="36" t="s">
        <v>1453</v>
      </c>
      <c r="G650" s="94">
        <v>29.999999999999996</v>
      </c>
      <c r="H650" s="36">
        <v>256.37</v>
      </c>
      <c r="I650" s="37">
        <v>26999.999999999996</v>
      </c>
      <c r="J650" s="35">
        <v>42369</v>
      </c>
      <c r="K650" s="34" t="s">
        <v>19</v>
      </c>
      <c r="L650" s="34" t="s">
        <v>716</v>
      </c>
      <c r="M650" s="34" t="s">
        <v>27</v>
      </c>
      <c r="N650" s="34" t="s">
        <v>200</v>
      </c>
      <c r="O650" s="34" t="s">
        <v>54</v>
      </c>
      <c r="P650" s="97">
        <f t="shared" si="10"/>
        <v>0.9</v>
      </c>
    </row>
    <row r="651" spans="1:16" ht="22.5" customHeight="1">
      <c r="A651" s="8">
        <v>648</v>
      </c>
      <c r="B651" s="32" t="s">
        <v>1454</v>
      </c>
      <c r="C651" s="33"/>
      <c r="D651" s="39" t="s">
        <v>714</v>
      </c>
      <c r="E651" s="35">
        <v>41613</v>
      </c>
      <c r="F651" s="36" t="s">
        <v>1455</v>
      </c>
      <c r="G651" s="94">
        <v>30</v>
      </c>
      <c r="H651" s="36">
        <v>58</v>
      </c>
      <c r="I651" s="37">
        <v>60000</v>
      </c>
      <c r="J651" s="35">
        <v>42484</v>
      </c>
      <c r="K651" s="34" t="s">
        <v>1039</v>
      </c>
      <c r="L651" s="34" t="s">
        <v>716</v>
      </c>
      <c r="M651" s="34" t="s">
        <v>1040</v>
      </c>
      <c r="N651" s="34" t="s">
        <v>1155</v>
      </c>
      <c r="O651" s="34" t="s">
        <v>153</v>
      </c>
      <c r="P651" s="97">
        <f t="shared" si="10"/>
        <v>2</v>
      </c>
    </row>
    <row r="652" spans="1:16" ht="22.5" hidden="1" customHeight="1">
      <c r="A652" s="8">
        <v>649</v>
      </c>
      <c r="B652" s="32" t="s">
        <v>1456</v>
      </c>
      <c r="C652" s="33"/>
      <c r="D652" s="39" t="s">
        <v>17</v>
      </c>
      <c r="E652" s="35">
        <v>41613</v>
      </c>
      <c r="F652" s="36" t="s">
        <v>1457</v>
      </c>
      <c r="G652" s="94">
        <v>1.77</v>
      </c>
      <c r="H652" s="36">
        <v>15.01</v>
      </c>
      <c r="I652" s="37">
        <v>1593</v>
      </c>
      <c r="J652" s="35">
        <v>42369</v>
      </c>
      <c r="K652" s="34" t="s">
        <v>19</v>
      </c>
      <c r="L652" s="34" t="s">
        <v>20</v>
      </c>
      <c r="M652" s="34" t="s">
        <v>69</v>
      </c>
      <c r="N652" s="34" t="s">
        <v>200</v>
      </c>
      <c r="O652" s="34" t="s">
        <v>221</v>
      </c>
      <c r="P652" s="97">
        <f t="shared" si="10"/>
        <v>0.9</v>
      </c>
    </row>
    <row r="653" spans="1:16" ht="22.5" hidden="1" customHeight="1">
      <c r="A653" s="8">
        <v>650</v>
      </c>
      <c r="B653" s="32" t="s">
        <v>1458</v>
      </c>
      <c r="C653" s="33"/>
      <c r="D653" s="39" t="s">
        <v>17</v>
      </c>
      <c r="E653" s="35">
        <v>41613</v>
      </c>
      <c r="F653" s="36" t="s">
        <v>1459</v>
      </c>
      <c r="G653" s="94">
        <v>0.85699999999999998</v>
      </c>
      <c r="H653" s="36">
        <v>6.7569999999999997</v>
      </c>
      <c r="I653" s="37">
        <v>771.3</v>
      </c>
      <c r="J653" s="35">
        <v>42277</v>
      </c>
      <c r="K653" s="34" t="s">
        <v>96</v>
      </c>
      <c r="L653" s="34" t="s">
        <v>402</v>
      </c>
      <c r="M653" s="34" t="s">
        <v>69</v>
      </c>
      <c r="N653" s="34" t="s">
        <v>200</v>
      </c>
      <c r="O653" s="34" t="s">
        <v>28</v>
      </c>
      <c r="P653" s="97">
        <f t="shared" si="10"/>
        <v>0.9</v>
      </c>
    </row>
    <row r="654" spans="1:16" ht="22.5" hidden="1" customHeight="1">
      <c r="A654" s="8">
        <v>651</v>
      </c>
      <c r="B654" s="32" t="s">
        <v>1460</v>
      </c>
      <c r="C654" s="33"/>
      <c r="D654" s="39" t="s">
        <v>31</v>
      </c>
      <c r="E654" s="35">
        <v>41613</v>
      </c>
      <c r="F654" s="36" t="s">
        <v>1461</v>
      </c>
      <c r="G654" s="94">
        <v>340</v>
      </c>
      <c r="H654" s="36">
        <v>2978</v>
      </c>
      <c r="I654" s="37">
        <v>339000</v>
      </c>
      <c r="J654" s="35">
        <v>42582</v>
      </c>
      <c r="K654" s="34" t="s">
        <v>19</v>
      </c>
      <c r="L654" s="34" t="s">
        <v>109</v>
      </c>
      <c r="M654" s="34" t="s">
        <v>21</v>
      </c>
      <c r="N654" s="34" t="s">
        <v>1155</v>
      </c>
      <c r="O654" s="34" t="s">
        <v>23</v>
      </c>
      <c r="P654" s="97">
        <f t="shared" si="10"/>
        <v>0.99705882352941178</v>
      </c>
    </row>
    <row r="655" spans="1:16" ht="22.5" hidden="1" customHeight="1">
      <c r="A655" s="8">
        <v>652</v>
      </c>
      <c r="B655" s="32" t="s">
        <v>1462</v>
      </c>
      <c r="C655" s="33"/>
      <c r="D655" s="39" t="s">
        <v>17</v>
      </c>
      <c r="E655" s="35">
        <v>41620</v>
      </c>
      <c r="F655" s="36" t="s">
        <v>1463</v>
      </c>
      <c r="G655" s="94">
        <v>1.9119999999999999</v>
      </c>
      <c r="H655" s="36">
        <v>16.079000000000001</v>
      </c>
      <c r="I655" s="37">
        <v>1720.8</v>
      </c>
      <c r="J655" s="35">
        <v>41649</v>
      </c>
      <c r="K655" s="34" t="s">
        <v>19</v>
      </c>
      <c r="L655" s="34" t="s">
        <v>357</v>
      </c>
      <c r="M655" s="34" t="s">
        <v>69</v>
      </c>
      <c r="N655" s="34" t="s">
        <v>200</v>
      </c>
      <c r="O655" s="34" t="s">
        <v>40</v>
      </c>
      <c r="P655" s="97">
        <f t="shared" si="10"/>
        <v>0.9</v>
      </c>
    </row>
    <row r="656" spans="1:16" ht="22.5" hidden="1" customHeight="1">
      <c r="A656" s="8">
        <v>653</v>
      </c>
      <c r="B656" s="32" t="s">
        <v>1464</v>
      </c>
      <c r="C656" s="33"/>
      <c r="D656" s="39" t="s">
        <v>31</v>
      </c>
      <c r="E656" s="35">
        <v>41627</v>
      </c>
      <c r="F656" s="36" t="s">
        <v>1465</v>
      </c>
      <c r="G656" s="94">
        <v>6</v>
      </c>
      <c r="H656" s="36">
        <v>1.44</v>
      </c>
      <c r="I656" s="37">
        <v>5400</v>
      </c>
      <c r="J656" s="35">
        <v>42277</v>
      </c>
      <c r="K656" s="34" t="s">
        <v>68</v>
      </c>
      <c r="L656" s="34" t="s">
        <v>297</v>
      </c>
      <c r="M656" s="34" t="s">
        <v>69</v>
      </c>
      <c r="N656" s="34" t="s">
        <v>200</v>
      </c>
      <c r="O656" s="34" t="s">
        <v>84</v>
      </c>
      <c r="P656" s="97">
        <f t="shared" si="10"/>
        <v>0.9</v>
      </c>
    </row>
    <row r="657" spans="1:16" ht="22.5" hidden="1" customHeight="1">
      <c r="A657" s="8">
        <v>654</v>
      </c>
      <c r="B657" s="32" t="s">
        <v>1466</v>
      </c>
      <c r="C657" s="33"/>
      <c r="D657" s="39" t="s">
        <v>714</v>
      </c>
      <c r="E657" s="35">
        <v>41627</v>
      </c>
      <c r="F657" s="36" t="s">
        <v>1467</v>
      </c>
      <c r="G657" s="94">
        <v>30</v>
      </c>
      <c r="H657" s="36">
        <v>65.010000000000005</v>
      </c>
      <c r="I657" s="37">
        <v>60000</v>
      </c>
      <c r="J657" s="35">
        <v>42704</v>
      </c>
      <c r="K657" s="34" t="s">
        <v>1039</v>
      </c>
      <c r="L657" s="34" t="s">
        <v>716</v>
      </c>
      <c r="M657" s="34" t="s">
        <v>1040</v>
      </c>
      <c r="N657" s="34" t="s">
        <v>200</v>
      </c>
      <c r="O657" s="34" t="s">
        <v>60</v>
      </c>
      <c r="P657" s="97">
        <f t="shared" si="10"/>
        <v>2</v>
      </c>
    </row>
    <row r="658" spans="1:16" ht="22.5" hidden="1" customHeight="1">
      <c r="A658" s="8">
        <v>655</v>
      </c>
      <c r="B658" s="32" t="s">
        <v>1468</v>
      </c>
      <c r="C658" s="33"/>
      <c r="D658" s="39" t="s">
        <v>31</v>
      </c>
      <c r="E658" s="35">
        <v>41655</v>
      </c>
      <c r="F658" s="36" t="s">
        <v>1469</v>
      </c>
      <c r="G658" s="94">
        <v>1.825</v>
      </c>
      <c r="H658" s="36">
        <v>0.876</v>
      </c>
      <c r="I658" s="37">
        <v>1642.5</v>
      </c>
      <c r="J658" s="35">
        <v>41801</v>
      </c>
      <c r="K658" s="34" t="s">
        <v>68</v>
      </c>
      <c r="L658" s="34" t="s">
        <v>246</v>
      </c>
      <c r="M658" s="34" t="s">
        <v>69</v>
      </c>
      <c r="N658" s="34" t="s">
        <v>22</v>
      </c>
      <c r="O658" s="34" t="s">
        <v>283</v>
      </c>
      <c r="P658" s="97">
        <f t="shared" si="10"/>
        <v>0.9</v>
      </c>
    </row>
    <row r="659" spans="1:16" ht="22.5" hidden="1" customHeight="1">
      <c r="A659" s="8">
        <v>656</v>
      </c>
      <c r="B659" s="32" t="s">
        <v>1470</v>
      </c>
      <c r="C659" s="33"/>
      <c r="D659" s="39" t="s">
        <v>31</v>
      </c>
      <c r="E659" s="35">
        <v>41655</v>
      </c>
      <c r="F659" s="36" t="s">
        <v>1471</v>
      </c>
      <c r="G659" s="94">
        <v>1.5</v>
      </c>
      <c r="H659" s="36">
        <v>6.57</v>
      </c>
      <c r="I659" s="37">
        <v>1350</v>
      </c>
      <c r="J659" s="35">
        <v>41684</v>
      </c>
      <c r="K659" s="34" t="s">
        <v>68</v>
      </c>
      <c r="L659" s="34" t="s">
        <v>139</v>
      </c>
      <c r="M659" s="34" t="s">
        <v>69</v>
      </c>
      <c r="N659" s="34" t="s">
        <v>22</v>
      </c>
      <c r="O659" s="34" t="s">
        <v>343</v>
      </c>
      <c r="P659" s="97">
        <f t="shared" si="10"/>
        <v>0.9</v>
      </c>
    </row>
    <row r="660" spans="1:16" ht="22.5" hidden="1" customHeight="1">
      <c r="A660" s="8">
        <v>657</v>
      </c>
      <c r="B660" s="32" t="s">
        <v>1296</v>
      </c>
      <c r="C660" s="33" t="s">
        <v>1472</v>
      </c>
      <c r="D660" s="39" t="s">
        <v>714</v>
      </c>
      <c r="E660" s="35">
        <v>41655</v>
      </c>
      <c r="F660" s="36" t="s">
        <v>1473</v>
      </c>
      <c r="G660" s="94">
        <v>5</v>
      </c>
      <c r="H660" s="36">
        <v>10.8</v>
      </c>
      <c r="I660" s="37">
        <v>10000</v>
      </c>
      <c r="J660" s="35">
        <v>42038</v>
      </c>
      <c r="K660" s="34" t="s">
        <v>1039</v>
      </c>
      <c r="L660" s="34" t="s">
        <v>716</v>
      </c>
      <c r="M660" s="34" t="s">
        <v>1040</v>
      </c>
      <c r="N660" s="34" t="s">
        <v>1155</v>
      </c>
      <c r="O660" s="34" t="s">
        <v>358</v>
      </c>
      <c r="P660" s="97">
        <f t="shared" si="10"/>
        <v>2</v>
      </c>
    </row>
    <row r="661" spans="1:16" ht="22.5" hidden="1" customHeight="1">
      <c r="A661" s="8">
        <v>658</v>
      </c>
      <c r="B661" s="32" t="s">
        <v>1474</v>
      </c>
      <c r="C661" s="33"/>
      <c r="D661" s="39" t="s">
        <v>187</v>
      </c>
      <c r="E661" s="35">
        <v>41655</v>
      </c>
      <c r="F661" s="36" t="s">
        <v>1475</v>
      </c>
      <c r="G661" s="94">
        <v>11.407999999999999</v>
      </c>
      <c r="H661" s="36">
        <v>87.441999999999993</v>
      </c>
      <c r="I661" s="37">
        <v>10267.199999999999</v>
      </c>
      <c r="J661" s="35">
        <v>41746</v>
      </c>
      <c r="K661" s="34" t="s">
        <v>96</v>
      </c>
      <c r="L661" s="34" t="s">
        <v>402</v>
      </c>
      <c r="M661" s="34" t="s">
        <v>69</v>
      </c>
      <c r="N661" s="34" t="s">
        <v>22</v>
      </c>
      <c r="O661" s="34" t="s">
        <v>40</v>
      </c>
      <c r="P661" s="97">
        <f t="shared" si="10"/>
        <v>0.89999999999999991</v>
      </c>
    </row>
    <row r="662" spans="1:16" ht="22.5" hidden="1" customHeight="1">
      <c r="A662" s="8">
        <v>659</v>
      </c>
      <c r="B662" s="32" t="s">
        <v>1476</v>
      </c>
      <c r="C662" s="33"/>
      <c r="D662" s="39" t="s">
        <v>31</v>
      </c>
      <c r="E662" s="35">
        <v>41683</v>
      </c>
      <c r="F662" s="36" t="s">
        <v>1477</v>
      </c>
      <c r="G662" s="94">
        <v>2.16</v>
      </c>
      <c r="H662" s="36">
        <v>12.24</v>
      </c>
      <c r="I662" s="37">
        <v>3240</v>
      </c>
      <c r="J662" s="35">
        <v>42124</v>
      </c>
      <c r="K662" s="34" t="s">
        <v>43</v>
      </c>
      <c r="L662" s="34" t="s">
        <v>109</v>
      </c>
      <c r="M662" s="34" t="s">
        <v>44</v>
      </c>
      <c r="N662" s="34" t="s">
        <v>200</v>
      </c>
      <c r="O662" s="34" t="s">
        <v>45</v>
      </c>
      <c r="P662" s="97">
        <f t="shared" si="10"/>
        <v>1.5</v>
      </c>
    </row>
    <row r="663" spans="1:16" ht="22.5" hidden="1" customHeight="1">
      <c r="A663" s="8">
        <v>660</v>
      </c>
      <c r="B663" s="32" t="s">
        <v>1478</v>
      </c>
      <c r="C663" s="33" t="s">
        <v>1479</v>
      </c>
      <c r="D663" s="39" t="s">
        <v>714</v>
      </c>
      <c r="E663" s="35">
        <v>41683</v>
      </c>
      <c r="F663" s="36" t="s">
        <v>1480</v>
      </c>
      <c r="G663" s="94">
        <v>29.939999999999998</v>
      </c>
      <c r="H663" s="36">
        <v>221.03</v>
      </c>
      <c r="I663" s="37">
        <v>29418</v>
      </c>
      <c r="J663" s="35">
        <v>43159</v>
      </c>
      <c r="K663" s="34" t="s">
        <v>19</v>
      </c>
      <c r="L663" s="34" t="s">
        <v>716</v>
      </c>
      <c r="M663" s="34" t="s">
        <v>21</v>
      </c>
      <c r="N663" s="34" t="s">
        <v>1155</v>
      </c>
      <c r="O663" s="34" t="s">
        <v>54</v>
      </c>
      <c r="P663" s="97">
        <f t="shared" si="10"/>
        <v>0.98256513026052106</v>
      </c>
    </row>
    <row r="664" spans="1:16" ht="22.5" hidden="1" customHeight="1">
      <c r="A664" s="8">
        <v>661</v>
      </c>
      <c r="B664" s="32" t="s">
        <v>1481</v>
      </c>
      <c r="C664" s="33"/>
      <c r="D664" s="39" t="s">
        <v>17</v>
      </c>
      <c r="E664" s="35">
        <v>41683</v>
      </c>
      <c r="F664" s="36" t="s">
        <v>1482</v>
      </c>
      <c r="G664" s="94">
        <v>2.7</v>
      </c>
      <c r="H664" s="36">
        <v>17</v>
      </c>
      <c r="I664" s="37">
        <v>2430</v>
      </c>
      <c r="J664" s="35">
        <v>41789</v>
      </c>
      <c r="K664" s="34" t="s">
        <v>19</v>
      </c>
      <c r="L664" s="34" t="s">
        <v>297</v>
      </c>
      <c r="M664" s="34" t="s">
        <v>69</v>
      </c>
      <c r="N664" s="34" t="s">
        <v>22</v>
      </c>
      <c r="O664" s="34" t="s">
        <v>87</v>
      </c>
      <c r="P664" s="97">
        <f t="shared" si="10"/>
        <v>0.9</v>
      </c>
    </row>
    <row r="665" spans="1:16" ht="22.5" hidden="1" customHeight="1">
      <c r="A665" s="8">
        <v>662</v>
      </c>
      <c r="B665" s="32" t="s">
        <v>1478</v>
      </c>
      <c r="C665" s="33" t="s">
        <v>1483</v>
      </c>
      <c r="D665" s="39" t="s">
        <v>714</v>
      </c>
      <c r="E665" s="35">
        <v>41690</v>
      </c>
      <c r="F665" s="36" t="s">
        <v>1484</v>
      </c>
      <c r="G665" s="94">
        <v>19</v>
      </c>
      <c r="H665" s="36">
        <v>40.96</v>
      </c>
      <c r="I665" s="37">
        <v>38000</v>
      </c>
      <c r="J665" s="35">
        <v>42465</v>
      </c>
      <c r="K665" s="34" t="s">
        <v>1039</v>
      </c>
      <c r="L665" s="34" t="s">
        <v>716</v>
      </c>
      <c r="M665" s="34" t="s">
        <v>1040</v>
      </c>
      <c r="N665" s="34" t="s">
        <v>1155</v>
      </c>
      <c r="O665" s="34" t="s">
        <v>54</v>
      </c>
      <c r="P665" s="97">
        <f t="shared" si="10"/>
        <v>2</v>
      </c>
    </row>
    <row r="666" spans="1:16" ht="22.5" hidden="1" customHeight="1">
      <c r="A666" s="8">
        <v>663</v>
      </c>
      <c r="B666" s="32" t="s">
        <v>1485</v>
      </c>
      <c r="C666" s="33" t="s">
        <v>1486</v>
      </c>
      <c r="D666" s="39" t="s">
        <v>714</v>
      </c>
      <c r="E666" s="35">
        <v>41697</v>
      </c>
      <c r="F666" s="36" t="s">
        <v>1487</v>
      </c>
      <c r="G666" s="94">
        <v>3.5</v>
      </c>
      <c r="H666" s="36">
        <v>28.82</v>
      </c>
      <c r="I666" s="37">
        <v>5250</v>
      </c>
      <c r="J666" s="35">
        <v>43100</v>
      </c>
      <c r="K666" s="34" t="s">
        <v>43</v>
      </c>
      <c r="L666" s="34" t="s">
        <v>716</v>
      </c>
      <c r="M666" s="34" t="s">
        <v>44</v>
      </c>
      <c r="N666" s="34" t="s">
        <v>1155</v>
      </c>
      <c r="O666" s="34" t="s">
        <v>40</v>
      </c>
      <c r="P666" s="97">
        <f t="shared" si="10"/>
        <v>1.5</v>
      </c>
    </row>
    <row r="667" spans="1:16" ht="22.5" hidden="1" customHeight="1">
      <c r="A667" s="8">
        <v>664</v>
      </c>
      <c r="B667" s="32" t="s">
        <v>1485</v>
      </c>
      <c r="C667" s="33" t="s">
        <v>1488</v>
      </c>
      <c r="D667" s="39" t="s">
        <v>714</v>
      </c>
      <c r="E667" s="35">
        <v>41697</v>
      </c>
      <c r="F667" s="36" t="s">
        <v>1489</v>
      </c>
      <c r="G667" s="94">
        <v>3</v>
      </c>
      <c r="H667" s="36">
        <v>23.52</v>
      </c>
      <c r="I667" s="37">
        <v>4500</v>
      </c>
      <c r="J667" s="35">
        <v>43100</v>
      </c>
      <c r="K667" s="34" t="s">
        <v>43</v>
      </c>
      <c r="L667" s="34" t="s">
        <v>716</v>
      </c>
      <c r="M667" s="34" t="s">
        <v>44</v>
      </c>
      <c r="N667" s="34" t="s">
        <v>1155</v>
      </c>
      <c r="O667" s="34" t="s">
        <v>40</v>
      </c>
      <c r="P667" s="97">
        <f t="shared" si="10"/>
        <v>1.5</v>
      </c>
    </row>
    <row r="668" spans="1:16" ht="22.5" hidden="1" customHeight="1">
      <c r="A668" s="8">
        <v>665</v>
      </c>
      <c r="B668" s="32" t="s">
        <v>1490</v>
      </c>
      <c r="C668" s="33"/>
      <c r="D668" s="39" t="s">
        <v>31</v>
      </c>
      <c r="E668" s="35">
        <v>41697</v>
      </c>
      <c r="F668" s="36" t="s">
        <v>1491</v>
      </c>
      <c r="G668" s="94">
        <v>85.8</v>
      </c>
      <c r="H668" s="36">
        <v>300</v>
      </c>
      <c r="I668" s="37">
        <v>171600</v>
      </c>
      <c r="J668" s="35">
        <v>42628</v>
      </c>
      <c r="K668" s="34" t="s">
        <v>108</v>
      </c>
      <c r="L668" s="34" t="s">
        <v>109</v>
      </c>
      <c r="M668" s="34" t="s">
        <v>110</v>
      </c>
      <c r="N668" s="34" t="s">
        <v>1155</v>
      </c>
      <c r="O668" s="34" t="s">
        <v>63</v>
      </c>
      <c r="P668" s="97">
        <f t="shared" si="10"/>
        <v>2</v>
      </c>
    </row>
    <row r="669" spans="1:16" ht="22.5" hidden="1" customHeight="1">
      <c r="A669" s="8">
        <v>666</v>
      </c>
      <c r="B669" s="32" t="s">
        <v>1492</v>
      </c>
      <c r="C669" s="33"/>
      <c r="D669" s="39" t="s">
        <v>714</v>
      </c>
      <c r="E669" s="35">
        <v>41703</v>
      </c>
      <c r="F669" s="36" t="s">
        <v>1493</v>
      </c>
      <c r="G669" s="94">
        <v>16</v>
      </c>
      <c r="H669" s="36">
        <v>87.82</v>
      </c>
      <c r="I669" s="37">
        <v>24000</v>
      </c>
      <c r="J669" s="35">
        <v>42613</v>
      </c>
      <c r="K669" s="34" t="s">
        <v>43</v>
      </c>
      <c r="L669" s="34" t="s">
        <v>716</v>
      </c>
      <c r="M669" s="34" t="s">
        <v>44</v>
      </c>
      <c r="N669" s="34" t="s">
        <v>1155</v>
      </c>
      <c r="O669" s="34" t="s">
        <v>115</v>
      </c>
      <c r="P669" s="97">
        <f t="shared" si="10"/>
        <v>1.5</v>
      </c>
    </row>
    <row r="670" spans="1:16" ht="22.5" hidden="1" customHeight="1">
      <c r="A670" s="8">
        <v>667</v>
      </c>
      <c r="B670" s="32" t="s">
        <v>1494</v>
      </c>
      <c r="C670" s="33"/>
      <c r="D670" s="39" t="s">
        <v>714</v>
      </c>
      <c r="E670" s="35">
        <v>41703</v>
      </c>
      <c r="F670" s="36" t="s">
        <v>1495</v>
      </c>
      <c r="G670" s="94">
        <v>30</v>
      </c>
      <c r="H670" s="36">
        <v>143.72999999999999</v>
      </c>
      <c r="I670" s="37">
        <v>45000</v>
      </c>
      <c r="J670" s="35">
        <v>43524</v>
      </c>
      <c r="K670" s="34" t="s">
        <v>43</v>
      </c>
      <c r="L670" s="34" t="s">
        <v>716</v>
      </c>
      <c r="M670" s="34" t="s">
        <v>44</v>
      </c>
      <c r="N670" s="34" t="s">
        <v>1155</v>
      </c>
      <c r="O670" s="34" t="s">
        <v>263</v>
      </c>
      <c r="P670" s="97">
        <f t="shared" si="10"/>
        <v>1.5</v>
      </c>
    </row>
    <row r="671" spans="1:16" ht="22.5" hidden="1" customHeight="1">
      <c r="A671" s="8">
        <v>668</v>
      </c>
      <c r="B671" s="32" t="s">
        <v>1496</v>
      </c>
      <c r="C671" s="33"/>
      <c r="D671" s="39" t="s">
        <v>51</v>
      </c>
      <c r="E671" s="35">
        <v>41710</v>
      </c>
      <c r="F671" s="36" t="s">
        <v>1497</v>
      </c>
      <c r="G671" s="94">
        <v>1</v>
      </c>
      <c r="H671" s="36">
        <v>3</v>
      </c>
      <c r="I671" s="37">
        <v>0</v>
      </c>
      <c r="J671" s="35">
        <v>41724</v>
      </c>
      <c r="K671" s="34" t="s">
        <v>53</v>
      </c>
      <c r="L671" s="34" t="s">
        <v>53</v>
      </c>
      <c r="M671" s="34" t="s">
        <v>53</v>
      </c>
      <c r="N671" s="34" t="s">
        <v>200</v>
      </c>
      <c r="O671" s="34" t="s">
        <v>283</v>
      </c>
      <c r="P671" s="97">
        <f t="shared" si="10"/>
        <v>0</v>
      </c>
    </row>
    <row r="672" spans="1:16" ht="22.5" hidden="1" customHeight="1">
      <c r="A672" s="8">
        <v>669</v>
      </c>
      <c r="B672" s="32" t="s">
        <v>1498</v>
      </c>
      <c r="C672" s="33"/>
      <c r="D672" s="39" t="s">
        <v>51</v>
      </c>
      <c r="E672" s="35">
        <v>41710</v>
      </c>
      <c r="F672" s="36" t="s">
        <v>1499</v>
      </c>
      <c r="G672" s="94">
        <v>2</v>
      </c>
      <c r="H672" s="36">
        <v>12</v>
      </c>
      <c r="I672" s="37">
        <v>0</v>
      </c>
      <c r="J672" s="35">
        <v>41724</v>
      </c>
      <c r="K672" s="34" t="s">
        <v>53</v>
      </c>
      <c r="L672" s="34" t="s">
        <v>53</v>
      </c>
      <c r="M672" s="34" t="s">
        <v>53</v>
      </c>
      <c r="N672" s="34" t="s">
        <v>200</v>
      </c>
      <c r="O672" s="34" t="s">
        <v>283</v>
      </c>
      <c r="P672" s="97">
        <f t="shared" si="10"/>
        <v>0</v>
      </c>
    </row>
    <row r="673" spans="1:16" ht="22.5" hidden="1" customHeight="1">
      <c r="A673" s="8">
        <v>670</v>
      </c>
      <c r="B673" s="32" t="s">
        <v>1500</v>
      </c>
      <c r="C673" s="33"/>
      <c r="D673" s="39" t="s">
        <v>51</v>
      </c>
      <c r="E673" s="35">
        <v>41710</v>
      </c>
      <c r="F673" s="36" t="s">
        <v>1501</v>
      </c>
      <c r="G673" s="94">
        <v>2</v>
      </c>
      <c r="H673" s="36">
        <v>12</v>
      </c>
      <c r="I673" s="37">
        <v>0</v>
      </c>
      <c r="J673" s="35">
        <v>41724</v>
      </c>
      <c r="K673" s="34" t="s">
        <v>53</v>
      </c>
      <c r="L673" s="34" t="s">
        <v>53</v>
      </c>
      <c r="M673" s="34" t="s">
        <v>53</v>
      </c>
      <c r="N673" s="34" t="s">
        <v>200</v>
      </c>
      <c r="O673" s="34" t="s">
        <v>283</v>
      </c>
      <c r="P673" s="97">
        <f t="shared" si="10"/>
        <v>0</v>
      </c>
    </row>
    <row r="674" spans="1:16" ht="22.5" hidden="1" customHeight="1">
      <c r="A674" s="8">
        <v>671</v>
      </c>
      <c r="B674" s="32" t="s">
        <v>1502</v>
      </c>
      <c r="C674" s="33"/>
      <c r="D674" s="39" t="s">
        <v>99</v>
      </c>
      <c r="E674" s="35">
        <v>41710</v>
      </c>
      <c r="F674" s="36" t="s">
        <v>1503</v>
      </c>
      <c r="G674" s="94">
        <v>302.65999999999997</v>
      </c>
      <c r="H674" s="36">
        <v>2080</v>
      </c>
      <c r="I674" s="37">
        <v>306836.70799999993</v>
      </c>
      <c r="J674" s="35">
        <v>42598</v>
      </c>
      <c r="K674" s="34" t="s">
        <v>19</v>
      </c>
      <c r="L674" s="34" t="s">
        <v>101</v>
      </c>
      <c r="M674" s="34" t="s">
        <v>102</v>
      </c>
      <c r="N674" s="34" t="s">
        <v>200</v>
      </c>
      <c r="O674" s="34" t="s">
        <v>283</v>
      </c>
      <c r="P674" s="97">
        <f t="shared" si="10"/>
        <v>1.0137999999999998</v>
      </c>
    </row>
    <row r="675" spans="1:16" ht="22.5" hidden="1" customHeight="1">
      <c r="A675" s="8">
        <v>672</v>
      </c>
      <c r="B675" s="32" t="s">
        <v>1504</v>
      </c>
      <c r="C675" s="33"/>
      <c r="D675" s="39" t="s">
        <v>31</v>
      </c>
      <c r="E675" s="35">
        <v>41725</v>
      </c>
      <c r="F675" s="36" t="s">
        <v>1505</v>
      </c>
      <c r="G675" s="94">
        <v>30</v>
      </c>
      <c r="H675" s="36">
        <v>89.87</v>
      </c>
      <c r="I675" s="37">
        <v>60000</v>
      </c>
      <c r="J675" s="35">
        <v>42979</v>
      </c>
      <c r="K675" s="34" t="s">
        <v>108</v>
      </c>
      <c r="L675" s="34" t="s">
        <v>109</v>
      </c>
      <c r="M675" s="34" t="s">
        <v>110</v>
      </c>
      <c r="N675" s="34" t="s">
        <v>200</v>
      </c>
      <c r="O675" s="34" t="s">
        <v>283</v>
      </c>
      <c r="P675" s="97">
        <f t="shared" si="10"/>
        <v>2</v>
      </c>
    </row>
    <row r="676" spans="1:16" ht="22.5" hidden="1" customHeight="1">
      <c r="A676" s="8">
        <v>673</v>
      </c>
      <c r="B676" s="32" t="s">
        <v>1506</v>
      </c>
      <c r="C676" s="33"/>
      <c r="D676" s="39" t="s">
        <v>17</v>
      </c>
      <c r="E676" s="35">
        <v>41739</v>
      </c>
      <c r="F676" s="36" t="s">
        <v>1507</v>
      </c>
      <c r="G676" s="94">
        <v>16.2</v>
      </c>
      <c r="H676" s="36">
        <v>109.46</v>
      </c>
      <c r="I676" s="37">
        <v>15120</v>
      </c>
      <c r="J676" s="35">
        <v>41973</v>
      </c>
      <c r="K676" s="34" t="s">
        <v>19</v>
      </c>
      <c r="L676" s="34" t="s">
        <v>109</v>
      </c>
      <c r="M676" s="34" t="s">
        <v>21</v>
      </c>
      <c r="N676" s="34" t="s">
        <v>200</v>
      </c>
      <c r="O676" s="34" t="s">
        <v>23</v>
      </c>
      <c r="P676" s="97">
        <f t="shared" si="10"/>
        <v>0.93333333333333335</v>
      </c>
    </row>
    <row r="677" spans="1:16" ht="22.5" hidden="1" customHeight="1">
      <c r="A677" s="8">
        <v>674</v>
      </c>
      <c r="B677" s="32" t="s">
        <v>1508</v>
      </c>
      <c r="C677" s="33"/>
      <c r="D677" s="39" t="s">
        <v>17</v>
      </c>
      <c r="E677" s="35">
        <v>41739</v>
      </c>
      <c r="F677" s="36" t="s">
        <v>1509</v>
      </c>
      <c r="G677" s="94">
        <v>5.2</v>
      </c>
      <c r="H677" s="36">
        <v>37.409999999999997</v>
      </c>
      <c r="I677" s="37">
        <v>4680</v>
      </c>
      <c r="J677" s="35">
        <v>41852</v>
      </c>
      <c r="K677" s="34" t="s">
        <v>19</v>
      </c>
      <c r="L677" s="34" t="s">
        <v>20</v>
      </c>
      <c r="M677" s="34" t="s">
        <v>27</v>
      </c>
      <c r="N677" s="34" t="s">
        <v>22</v>
      </c>
      <c r="O677" s="34" t="s">
        <v>23</v>
      </c>
      <c r="P677" s="97">
        <f t="shared" si="10"/>
        <v>0.89999999999999991</v>
      </c>
    </row>
    <row r="678" spans="1:16" ht="22.5" hidden="1" customHeight="1">
      <c r="A678" s="8">
        <v>675</v>
      </c>
      <c r="B678" s="32" t="s">
        <v>1510</v>
      </c>
      <c r="C678" s="33"/>
      <c r="D678" s="39" t="s">
        <v>714</v>
      </c>
      <c r="E678" s="35">
        <v>41739</v>
      </c>
      <c r="F678" s="36" t="s">
        <v>1511</v>
      </c>
      <c r="G678" s="94">
        <v>28.8</v>
      </c>
      <c r="H678" s="36">
        <v>206</v>
      </c>
      <c r="I678" s="37">
        <v>25920</v>
      </c>
      <c r="J678" s="35">
        <v>41820</v>
      </c>
      <c r="K678" s="34" t="s">
        <v>19</v>
      </c>
      <c r="L678" s="34" t="s">
        <v>716</v>
      </c>
      <c r="M678" s="34" t="s">
        <v>27</v>
      </c>
      <c r="N678" s="34" t="s">
        <v>200</v>
      </c>
      <c r="O678" s="34" t="s">
        <v>23</v>
      </c>
      <c r="P678" s="97">
        <f t="shared" si="10"/>
        <v>0.9</v>
      </c>
    </row>
    <row r="679" spans="1:16" ht="22.5" hidden="1" customHeight="1">
      <c r="A679" s="8">
        <v>676</v>
      </c>
      <c r="B679" s="32" t="s">
        <v>1512</v>
      </c>
      <c r="C679" s="33"/>
      <c r="D679" s="39" t="s">
        <v>714</v>
      </c>
      <c r="E679" s="35">
        <v>41745</v>
      </c>
      <c r="F679" s="36" t="s">
        <v>1513</v>
      </c>
      <c r="G679" s="94">
        <v>30</v>
      </c>
      <c r="H679" s="36">
        <v>75.819999999999993</v>
      </c>
      <c r="I679" s="37">
        <v>60000</v>
      </c>
      <c r="J679" s="35">
        <v>42613</v>
      </c>
      <c r="K679" s="34" t="s">
        <v>1039</v>
      </c>
      <c r="L679" s="34" t="s">
        <v>716</v>
      </c>
      <c r="M679" s="34" t="s">
        <v>1040</v>
      </c>
      <c r="N679" s="34" t="s">
        <v>200</v>
      </c>
      <c r="O679" s="34" t="s">
        <v>840</v>
      </c>
      <c r="P679" s="97">
        <f t="shared" si="10"/>
        <v>2</v>
      </c>
    </row>
    <row r="680" spans="1:16" ht="22.5" hidden="1" customHeight="1">
      <c r="A680" s="8">
        <v>677</v>
      </c>
      <c r="B680" s="32" t="s">
        <v>1514</v>
      </c>
      <c r="C680" s="33"/>
      <c r="D680" s="39" t="s">
        <v>714</v>
      </c>
      <c r="E680" s="35">
        <v>41745</v>
      </c>
      <c r="F680" s="36" t="s">
        <v>1515</v>
      </c>
      <c r="G680" s="94">
        <v>30</v>
      </c>
      <c r="H680" s="36">
        <v>75.819999999999993</v>
      </c>
      <c r="I680" s="37">
        <v>60000</v>
      </c>
      <c r="J680" s="35">
        <v>42369</v>
      </c>
      <c r="K680" s="34" t="s">
        <v>1039</v>
      </c>
      <c r="L680" s="34" t="s">
        <v>716</v>
      </c>
      <c r="M680" s="34" t="s">
        <v>1040</v>
      </c>
      <c r="N680" s="34" t="s">
        <v>1155</v>
      </c>
      <c r="O680" s="34" t="s">
        <v>840</v>
      </c>
      <c r="P680" s="97">
        <f t="shared" si="10"/>
        <v>2</v>
      </c>
    </row>
    <row r="681" spans="1:16" ht="22.5" hidden="1" customHeight="1">
      <c r="A681" s="8">
        <v>678</v>
      </c>
      <c r="B681" s="32" t="s">
        <v>1516</v>
      </c>
      <c r="C681" s="33"/>
      <c r="D681" s="39" t="s">
        <v>714</v>
      </c>
      <c r="E681" s="35">
        <v>41745</v>
      </c>
      <c r="F681" s="36" t="s">
        <v>1517</v>
      </c>
      <c r="G681" s="94">
        <v>30</v>
      </c>
      <c r="H681" s="36">
        <v>75.819999999999993</v>
      </c>
      <c r="I681" s="37">
        <v>60000</v>
      </c>
      <c r="J681" s="35">
        <v>42369</v>
      </c>
      <c r="K681" s="34" t="s">
        <v>1039</v>
      </c>
      <c r="L681" s="34" t="s">
        <v>716</v>
      </c>
      <c r="M681" s="34" t="s">
        <v>1040</v>
      </c>
      <c r="N681" s="34" t="s">
        <v>200</v>
      </c>
      <c r="O681" s="34" t="s">
        <v>840</v>
      </c>
      <c r="P681" s="97">
        <f t="shared" si="10"/>
        <v>2</v>
      </c>
    </row>
    <row r="682" spans="1:16" ht="22.5" hidden="1" customHeight="1">
      <c r="A682" s="8">
        <v>679</v>
      </c>
      <c r="B682" s="32" t="s">
        <v>1518</v>
      </c>
      <c r="C682" s="33"/>
      <c r="D682" s="39" t="s">
        <v>714</v>
      </c>
      <c r="E682" s="35">
        <v>41745</v>
      </c>
      <c r="F682" s="36" t="s">
        <v>1519</v>
      </c>
      <c r="G682" s="94">
        <v>30</v>
      </c>
      <c r="H682" s="36">
        <v>75.819999999999993</v>
      </c>
      <c r="I682" s="37">
        <v>60000</v>
      </c>
      <c r="J682" s="35">
        <v>42369</v>
      </c>
      <c r="K682" s="34" t="s">
        <v>1039</v>
      </c>
      <c r="L682" s="34" t="s">
        <v>716</v>
      </c>
      <c r="M682" s="34" t="s">
        <v>1040</v>
      </c>
      <c r="N682" s="34" t="s">
        <v>200</v>
      </c>
      <c r="O682" s="34" t="s">
        <v>840</v>
      </c>
      <c r="P682" s="97">
        <f t="shared" si="10"/>
        <v>2</v>
      </c>
    </row>
    <row r="683" spans="1:16" ht="22.5" hidden="1" customHeight="1">
      <c r="A683" s="8">
        <v>680</v>
      </c>
      <c r="B683" s="32" t="s">
        <v>1296</v>
      </c>
      <c r="C683" s="33" t="s">
        <v>1520</v>
      </c>
      <c r="D683" s="39" t="s">
        <v>714</v>
      </c>
      <c r="E683" s="35">
        <v>41745</v>
      </c>
      <c r="F683" s="36" t="s">
        <v>1521</v>
      </c>
      <c r="G683" s="94">
        <v>18</v>
      </c>
      <c r="H683" s="36">
        <v>35.700000000000003</v>
      </c>
      <c r="I683" s="37">
        <v>36000</v>
      </c>
      <c r="J683" s="35">
        <v>42830</v>
      </c>
      <c r="K683" s="34" t="s">
        <v>1039</v>
      </c>
      <c r="L683" s="34" t="s">
        <v>716</v>
      </c>
      <c r="M683" s="34" t="s">
        <v>1040</v>
      </c>
      <c r="N683" s="34" t="s">
        <v>1155</v>
      </c>
      <c r="O683" s="34" t="s">
        <v>103</v>
      </c>
      <c r="P683" s="97">
        <f t="shared" si="10"/>
        <v>2</v>
      </c>
    </row>
    <row r="684" spans="1:16" ht="22.5" hidden="1" customHeight="1">
      <c r="A684" s="8">
        <v>681</v>
      </c>
      <c r="B684" s="32" t="s">
        <v>1522</v>
      </c>
      <c r="C684" s="33"/>
      <c r="D684" s="39" t="s">
        <v>714</v>
      </c>
      <c r="E684" s="35">
        <v>41745</v>
      </c>
      <c r="F684" s="36" t="s">
        <v>1523</v>
      </c>
      <c r="G684" s="94">
        <v>15.4</v>
      </c>
      <c r="H684" s="36">
        <v>40</v>
      </c>
      <c r="I684" s="37">
        <v>30800</v>
      </c>
      <c r="J684" s="35">
        <v>42055</v>
      </c>
      <c r="K684" s="34" t="s">
        <v>1039</v>
      </c>
      <c r="L684" s="34" t="s">
        <v>716</v>
      </c>
      <c r="M684" s="34" t="s">
        <v>1040</v>
      </c>
      <c r="N684" s="34" t="s">
        <v>200</v>
      </c>
      <c r="O684" s="34" t="s">
        <v>283</v>
      </c>
      <c r="P684" s="97">
        <f t="shared" si="10"/>
        <v>2</v>
      </c>
    </row>
    <row r="685" spans="1:16" ht="22.5" hidden="1" customHeight="1">
      <c r="A685" s="8">
        <v>682</v>
      </c>
      <c r="B685" s="32" t="s">
        <v>1524</v>
      </c>
      <c r="C685" s="33" t="s">
        <v>1525</v>
      </c>
      <c r="D685" s="39" t="s">
        <v>714</v>
      </c>
      <c r="E685" s="35">
        <v>41745</v>
      </c>
      <c r="F685" s="36" t="s">
        <v>1526</v>
      </c>
      <c r="G685" s="94">
        <v>14.385</v>
      </c>
      <c r="H685" s="36">
        <v>31.51</v>
      </c>
      <c r="I685" s="37">
        <v>28770</v>
      </c>
      <c r="J685" s="35">
        <v>41790</v>
      </c>
      <c r="K685" s="34" t="s">
        <v>1039</v>
      </c>
      <c r="L685" s="34" t="s">
        <v>716</v>
      </c>
      <c r="M685" s="34" t="s">
        <v>1040</v>
      </c>
      <c r="N685" s="34" t="s">
        <v>200</v>
      </c>
      <c r="O685" s="34" t="s">
        <v>40</v>
      </c>
      <c r="P685" s="97">
        <f t="shared" si="10"/>
        <v>2</v>
      </c>
    </row>
    <row r="686" spans="1:16" ht="22.5" hidden="1" customHeight="1">
      <c r="A686" s="8">
        <v>683</v>
      </c>
      <c r="B686" s="32" t="s">
        <v>1524</v>
      </c>
      <c r="C686" s="33" t="s">
        <v>1527</v>
      </c>
      <c r="D686" s="39" t="s">
        <v>714</v>
      </c>
      <c r="E686" s="35">
        <v>41745</v>
      </c>
      <c r="F686" s="36" t="s">
        <v>1528</v>
      </c>
      <c r="G686" s="94">
        <v>14.385</v>
      </c>
      <c r="H686" s="36">
        <v>31.51</v>
      </c>
      <c r="I686" s="37">
        <v>28770</v>
      </c>
      <c r="J686" s="35">
        <v>41790</v>
      </c>
      <c r="K686" s="34" t="s">
        <v>1039</v>
      </c>
      <c r="L686" s="34" t="s">
        <v>716</v>
      </c>
      <c r="M686" s="34" t="s">
        <v>1040</v>
      </c>
      <c r="N686" s="34" t="s">
        <v>200</v>
      </c>
      <c r="O686" s="34" t="s">
        <v>40</v>
      </c>
      <c r="P686" s="97">
        <f t="shared" si="10"/>
        <v>2</v>
      </c>
    </row>
    <row r="687" spans="1:16" ht="22.5" hidden="1" customHeight="1">
      <c r="A687" s="8">
        <v>684</v>
      </c>
      <c r="B687" s="32" t="s">
        <v>1529</v>
      </c>
      <c r="C687" s="33"/>
      <c r="D687" s="39" t="s">
        <v>714</v>
      </c>
      <c r="E687" s="35">
        <v>41767</v>
      </c>
      <c r="F687" s="36" t="s">
        <v>1530</v>
      </c>
      <c r="G687" s="94">
        <v>21</v>
      </c>
      <c r="H687" s="36">
        <v>75.5</v>
      </c>
      <c r="I687" s="37">
        <v>31500</v>
      </c>
      <c r="J687" s="35">
        <v>43131</v>
      </c>
      <c r="K687" s="34" t="s">
        <v>43</v>
      </c>
      <c r="L687" s="34" t="s">
        <v>716</v>
      </c>
      <c r="M687" s="34" t="s">
        <v>44</v>
      </c>
      <c r="N687" s="34" t="s">
        <v>1155</v>
      </c>
      <c r="O687" s="34" t="s">
        <v>45</v>
      </c>
      <c r="P687" s="97">
        <f t="shared" si="10"/>
        <v>1.5</v>
      </c>
    </row>
    <row r="688" spans="1:16" ht="22.5" hidden="1" customHeight="1">
      <c r="A688" s="8">
        <v>685</v>
      </c>
      <c r="B688" s="32" t="s">
        <v>1478</v>
      </c>
      <c r="C688" s="33" t="s">
        <v>1531</v>
      </c>
      <c r="D688" s="39" t="s">
        <v>714</v>
      </c>
      <c r="E688" s="35">
        <v>41767</v>
      </c>
      <c r="F688" s="36" t="s">
        <v>1532</v>
      </c>
      <c r="G688" s="94">
        <v>29.939999999999998</v>
      </c>
      <c r="H688" s="36">
        <v>249.16</v>
      </c>
      <c r="I688" s="37">
        <v>29733</v>
      </c>
      <c r="J688" s="35">
        <v>43159</v>
      </c>
      <c r="K688" s="34" t="s">
        <v>19</v>
      </c>
      <c r="L688" s="34" t="s">
        <v>716</v>
      </c>
      <c r="M688" s="34" t="s">
        <v>21</v>
      </c>
      <c r="N688" s="34" t="s">
        <v>1155</v>
      </c>
      <c r="O688" s="34" t="s">
        <v>54</v>
      </c>
      <c r="P688" s="97">
        <f t="shared" si="10"/>
        <v>0.99308617234468943</v>
      </c>
    </row>
    <row r="689" spans="1:16" ht="22.5" hidden="1" customHeight="1">
      <c r="A689" s="8">
        <v>686</v>
      </c>
      <c r="B689" s="32" t="s">
        <v>1533</v>
      </c>
      <c r="C689" s="33" t="s">
        <v>1534</v>
      </c>
      <c r="D689" s="39" t="s">
        <v>714</v>
      </c>
      <c r="E689" s="35">
        <v>41767</v>
      </c>
      <c r="F689" s="36" t="s">
        <v>1535</v>
      </c>
      <c r="G689" s="94">
        <v>25</v>
      </c>
      <c r="H689" s="36">
        <v>53.9</v>
      </c>
      <c r="I689" s="37">
        <v>50000</v>
      </c>
      <c r="J689" s="35">
        <v>42465</v>
      </c>
      <c r="K689" s="34" t="s">
        <v>1039</v>
      </c>
      <c r="L689" s="34" t="s">
        <v>716</v>
      </c>
      <c r="M689" s="34" t="s">
        <v>1040</v>
      </c>
      <c r="N689" s="34" t="s">
        <v>1155</v>
      </c>
      <c r="O689" s="34" t="s">
        <v>54</v>
      </c>
      <c r="P689" s="97">
        <f t="shared" si="10"/>
        <v>2</v>
      </c>
    </row>
    <row r="690" spans="1:16" ht="22.5" hidden="1" customHeight="1">
      <c r="A690" s="8">
        <v>687</v>
      </c>
      <c r="B690" s="32" t="s">
        <v>1536</v>
      </c>
      <c r="C690" s="33"/>
      <c r="D690" s="39" t="s">
        <v>17</v>
      </c>
      <c r="E690" s="35">
        <v>41774</v>
      </c>
      <c r="F690" s="36" t="s">
        <v>1537</v>
      </c>
      <c r="G690" s="94">
        <v>300</v>
      </c>
      <c r="H690" s="36">
        <v>1956.62</v>
      </c>
      <c r="I690" s="37">
        <v>300000</v>
      </c>
      <c r="J690" s="35">
        <v>42522</v>
      </c>
      <c r="K690" s="34" t="s">
        <v>19</v>
      </c>
      <c r="L690" s="34" t="s">
        <v>109</v>
      </c>
      <c r="M690" s="34" t="s">
        <v>21</v>
      </c>
      <c r="N690" s="34" t="s">
        <v>200</v>
      </c>
      <c r="O690" s="34" t="s">
        <v>40</v>
      </c>
      <c r="P690" s="97">
        <f t="shared" si="10"/>
        <v>1</v>
      </c>
    </row>
    <row r="691" spans="1:16" ht="22.5" hidden="1" customHeight="1">
      <c r="A691" s="8">
        <v>688</v>
      </c>
      <c r="B691" s="32" t="s">
        <v>1538</v>
      </c>
      <c r="C691" s="33"/>
      <c r="D691" s="39" t="s">
        <v>714</v>
      </c>
      <c r="E691" s="35">
        <v>41774</v>
      </c>
      <c r="F691" s="36" t="s">
        <v>1539</v>
      </c>
      <c r="G691" s="94">
        <v>30</v>
      </c>
      <c r="H691" s="36">
        <v>80.430000000000007</v>
      </c>
      <c r="I691" s="37">
        <v>60000</v>
      </c>
      <c r="J691" s="35">
        <v>42990</v>
      </c>
      <c r="K691" s="34" t="s">
        <v>1039</v>
      </c>
      <c r="L691" s="34" t="s">
        <v>716</v>
      </c>
      <c r="M691" s="34" t="s">
        <v>1040</v>
      </c>
      <c r="N691" s="34" t="s">
        <v>1155</v>
      </c>
      <c r="O691" s="34" t="s">
        <v>54</v>
      </c>
      <c r="P691" s="97">
        <f t="shared" si="10"/>
        <v>2</v>
      </c>
    </row>
    <row r="692" spans="1:16" ht="22.5" hidden="1" customHeight="1">
      <c r="A692" s="8">
        <v>689</v>
      </c>
      <c r="B692" s="32" t="s">
        <v>1540</v>
      </c>
      <c r="C692" s="33"/>
      <c r="D692" s="39" t="s">
        <v>714</v>
      </c>
      <c r="E692" s="35">
        <v>41774</v>
      </c>
      <c r="F692" s="36" t="s">
        <v>1541</v>
      </c>
      <c r="G692" s="94">
        <v>30</v>
      </c>
      <c r="H692" s="36">
        <v>80.430000000000007</v>
      </c>
      <c r="I692" s="37">
        <v>60000</v>
      </c>
      <c r="J692" s="35">
        <v>42990</v>
      </c>
      <c r="K692" s="34" t="s">
        <v>1039</v>
      </c>
      <c r="L692" s="34" t="s">
        <v>716</v>
      </c>
      <c r="M692" s="34" t="s">
        <v>1040</v>
      </c>
      <c r="N692" s="34" t="s">
        <v>1155</v>
      </c>
      <c r="O692" s="34" t="s">
        <v>54</v>
      </c>
      <c r="P692" s="97">
        <f t="shared" si="10"/>
        <v>2</v>
      </c>
    </row>
    <row r="693" spans="1:16" ht="22.5" hidden="1" customHeight="1">
      <c r="A693" s="8">
        <v>690</v>
      </c>
      <c r="B693" s="32" t="s">
        <v>1542</v>
      </c>
      <c r="C693" s="33"/>
      <c r="D693" s="39" t="s">
        <v>714</v>
      </c>
      <c r="E693" s="35">
        <v>41774</v>
      </c>
      <c r="F693" s="36" t="s">
        <v>1543</v>
      </c>
      <c r="G693" s="94">
        <v>30</v>
      </c>
      <c r="H693" s="36">
        <v>80.430000000000007</v>
      </c>
      <c r="I693" s="37">
        <v>60000</v>
      </c>
      <c r="J693" s="35">
        <v>42990</v>
      </c>
      <c r="K693" s="34" t="s">
        <v>1039</v>
      </c>
      <c r="L693" s="34" t="s">
        <v>716</v>
      </c>
      <c r="M693" s="34" t="s">
        <v>1040</v>
      </c>
      <c r="N693" s="34" t="s">
        <v>1155</v>
      </c>
      <c r="O693" s="34" t="s">
        <v>54</v>
      </c>
      <c r="P693" s="97">
        <f t="shared" si="10"/>
        <v>2</v>
      </c>
    </row>
    <row r="694" spans="1:16" ht="22.5" hidden="1" customHeight="1">
      <c r="A694" s="8">
        <v>691</v>
      </c>
      <c r="B694" s="32" t="s">
        <v>1544</v>
      </c>
      <c r="C694" s="33"/>
      <c r="D694" s="39" t="s">
        <v>31</v>
      </c>
      <c r="E694" s="35">
        <v>41781</v>
      </c>
      <c r="F694" s="36" t="s">
        <v>1545</v>
      </c>
      <c r="G694" s="94">
        <v>18.650000000000002</v>
      </c>
      <c r="H694" s="36">
        <v>45</v>
      </c>
      <c r="I694" s="37">
        <v>16785.000000000004</v>
      </c>
      <c r="J694" s="35">
        <v>41796</v>
      </c>
      <c r="K694" s="34" t="s">
        <v>68</v>
      </c>
      <c r="L694" s="34" t="s">
        <v>139</v>
      </c>
      <c r="M694" s="34" t="s">
        <v>69</v>
      </c>
      <c r="N694" s="34" t="s">
        <v>22</v>
      </c>
      <c r="O694" s="34" t="s">
        <v>54</v>
      </c>
      <c r="P694" s="97">
        <f t="shared" si="10"/>
        <v>0.90000000000000013</v>
      </c>
    </row>
    <row r="695" spans="1:16" ht="22.5" hidden="1" customHeight="1">
      <c r="A695" s="8">
        <v>692</v>
      </c>
      <c r="B695" s="32" t="s">
        <v>1546</v>
      </c>
      <c r="C695" s="33"/>
      <c r="D695" s="39" t="s">
        <v>714</v>
      </c>
      <c r="E695" s="35">
        <v>41795</v>
      </c>
      <c r="F695" s="36" t="s">
        <v>1547</v>
      </c>
      <c r="G695" s="94">
        <v>30</v>
      </c>
      <c r="H695" s="36">
        <v>78.290000000000006</v>
      </c>
      <c r="I695" s="37">
        <v>60000</v>
      </c>
      <c r="J695" s="35">
        <v>42916</v>
      </c>
      <c r="K695" s="34" t="s">
        <v>1039</v>
      </c>
      <c r="L695" s="34" t="s">
        <v>716</v>
      </c>
      <c r="M695" s="34" t="s">
        <v>1040</v>
      </c>
      <c r="N695" s="34" t="s">
        <v>1155</v>
      </c>
      <c r="O695" s="34" t="s">
        <v>54</v>
      </c>
      <c r="P695" s="97">
        <f t="shared" si="10"/>
        <v>2</v>
      </c>
    </row>
    <row r="696" spans="1:16" ht="22.5" hidden="1" customHeight="1">
      <c r="A696" s="8">
        <v>693</v>
      </c>
      <c r="B696" s="32" t="s">
        <v>1548</v>
      </c>
      <c r="C696" s="33"/>
      <c r="D696" s="39" t="s">
        <v>31</v>
      </c>
      <c r="E696" s="35">
        <v>41809</v>
      </c>
      <c r="F696" s="36" t="s">
        <v>1549</v>
      </c>
      <c r="G696" s="94">
        <v>0.8</v>
      </c>
      <c r="H696" s="36">
        <v>6.25</v>
      </c>
      <c r="I696" s="37">
        <v>720</v>
      </c>
      <c r="J696" s="35">
        <v>41823</v>
      </c>
      <c r="K696" s="34" t="s">
        <v>19</v>
      </c>
      <c r="L696" s="34" t="s">
        <v>246</v>
      </c>
      <c r="M696" s="34" t="s">
        <v>69</v>
      </c>
      <c r="N696" s="34" t="s">
        <v>200</v>
      </c>
      <c r="O696" s="34" t="s">
        <v>63</v>
      </c>
      <c r="P696" s="97">
        <f t="shared" si="10"/>
        <v>0.89999999999999991</v>
      </c>
    </row>
    <row r="697" spans="1:16" ht="22.5" hidden="1" customHeight="1">
      <c r="A697" s="8">
        <v>694</v>
      </c>
      <c r="B697" s="32" t="s">
        <v>1550</v>
      </c>
      <c r="C697" s="33"/>
      <c r="D697" s="39" t="s">
        <v>31</v>
      </c>
      <c r="E697" s="35">
        <v>41809</v>
      </c>
      <c r="F697" s="36" t="s">
        <v>1551</v>
      </c>
      <c r="G697" s="94">
        <v>5.3249999999999993</v>
      </c>
      <c r="H697" s="36">
        <v>41.981999999999999</v>
      </c>
      <c r="I697" s="37">
        <v>4792.4999999999991</v>
      </c>
      <c r="J697" s="35">
        <v>41835</v>
      </c>
      <c r="K697" s="34" t="s">
        <v>19</v>
      </c>
      <c r="L697" s="34" t="s">
        <v>26</v>
      </c>
      <c r="M697" s="34" t="s">
        <v>69</v>
      </c>
      <c r="N697" s="34" t="s">
        <v>22</v>
      </c>
      <c r="O697" s="34" t="s">
        <v>84</v>
      </c>
      <c r="P697" s="97">
        <f t="shared" si="10"/>
        <v>0.89999999999999991</v>
      </c>
    </row>
    <row r="698" spans="1:16" ht="22.5" hidden="1" customHeight="1">
      <c r="A698" s="8">
        <v>695</v>
      </c>
      <c r="B698" s="32" t="s">
        <v>1552</v>
      </c>
      <c r="C698" s="33"/>
      <c r="D698" s="39" t="s">
        <v>714</v>
      </c>
      <c r="E698" s="35">
        <v>41809</v>
      </c>
      <c r="F698" s="36" t="s">
        <v>1553</v>
      </c>
      <c r="G698" s="94">
        <v>15</v>
      </c>
      <c r="H698" s="36">
        <v>34.36</v>
      </c>
      <c r="I698" s="37">
        <v>22500</v>
      </c>
      <c r="J698" s="35">
        <v>42794</v>
      </c>
      <c r="K698" s="34" t="s">
        <v>43</v>
      </c>
      <c r="L698" s="34" t="s">
        <v>716</v>
      </c>
      <c r="M698" s="34" t="s">
        <v>44</v>
      </c>
      <c r="N698" s="34" t="s">
        <v>1155</v>
      </c>
      <c r="O698" s="34" t="s">
        <v>221</v>
      </c>
      <c r="P698" s="97">
        <f t="shared" si="10"/>
        <v>1.5</v>
      </c>
    </row>
    <row r="699" spans="1:16" ht="22.5" hidden="1" customHeight="1">
      <c r="A699" s="8">
        <v>696</v>
      </c>
      <c r="B699" s="32" t="s">
        <v>1554</v>
      </c>
      <c r="C699" s="33"/>
      <c r="D699" s="39" t="s">
        <v>714</v>
      </c>
      <c r="E699" s="35">
        <v>41809</v>
      </c>
      <c r="F699" s="36" t="s">
        <v>1555</v>
      </c>
      <c r="G699" s="94">
        <v>7.5</v>
      </c>
      <c r="H699" s="36">
        <v>16.28</v>
      </c>
      <c r="I699" s="37">
        <v>11250</v>
      </c>
      <c r="J699" s="35">
        <v>42794</v>
      </c>
      <c r="K699" s="34" t="s">
        <v>43</v>
      </c>
      <c r="L699" s="34" t="s">
        <v>716</v>
      </c>
      <c r="M699" s="34" t="s">
        <v>44</v>
      </c>
      <c r="N699" s="34" t="s">
        <v>1155</v>
      </c>
      <c r="O699" s="34" t="s">
        <v>40</v>
      </c>
      <c r="P699" s="97">
        <f t="shared" si="10"/>
        <v>1.5</v>
      </c>
    </row>
    <row r="700" spans="1:16" ht="22.5" customHeight="1">
      <c r="A700" s="8">
        <v>697</v>
      </c>
      <c r="B700" s="32" t="s">
        <v>1556</v>
      </c>
      <c r="C700" s="33"/>
      <c r="D700" s="39" t="s">
        <v>714</v>
      </c>
      <c r="E700" s="35">
        <v>41809</v>
      </c>
      <c r="F700" s="36" t="s">
        <v>1557</v>
      </c>
      <c r="G700" s="94">
        <v>4</v>
      </c>
      <c r="H700" s="36">
        <v>13.18</v>
      </c>
      <c r="I700" s="37">
        <v>6000</v>
      </c>
      <c r="J700" s="35">
        <v>42794</v>
      </c>
      <c r="K700" s="34" t="s">
        <v>43</v>
      </c>
      <c r="L700" s="34" t="s">
        <v>716</v>
      </c>
      <c r="M700" s="34" t="s">
        <v>44</v>
      </c>
      <c r="N700" s="34" t="s">
        <v>1155</v>
      </c>
      <c r="O700" s="34" t="s">
        <v>153</v>
      </c>
      <c r="P700" s="97">
        <f t="shared" si="10"/>
        <v>1.5</v>
      </c>
    </row>
    <row r="701" spans="1:16" ht="22.5" hidden="1" customHeight="1">
      <c r="A701" s="8">
        <v>698</v>
      </c>
      <c r="B701" s="32" t="s">
        <v>1558</v>
      </c>
      <c r="C701" s="33" t="s">
        <v>1559</v>
      </c>
      <c r="D701" s="39" t="s">
        <v>714</v>
      </c>
      <c r="E701" s="35">
        <v>41809</v>
      </c>
      <c r="F701" s="36" t="s">
        <v>1560</v>
      </c>
      <c r="G701" s="94">
        <v>30</v>
      </c>
      <c r="H701" s="36">
        <v>120.36</v>
      </c>
      <c r="I701" s="37">
        <v>60000</v>
      </c>
      <c r="J701" s="35">
        <v>42674</v>
      </c>
      <c r="K701" s="34" t="s">
        <v>108</v>
      </c>
      <c r="L701" s="34" t="s">
        <v>716</v>
      </c>
      <c r="M701" s="34" t="s">
        <v>110</v>
      </c>
      <c r="N701" s="34" t="s">
        <v>1155</v>
      </c>
      <c r="O701" s="34" t="s">
        <v>103</v>
      </c>
      <c r="P701" s="97">
        <f t="shared" si="10"/>
        <v>2</v>
      </c>
    </row>
    <row r="702" spans="1:16" ht="22.5" hidden="1" customHeight="1">
      <c r="A702" s="8">
        <v>699</v>
      </c>
      <c r="B702" s="32" t="s">
        <v>1561</v>
      </c>
      <c r="C702" s="33"/>
      <c r="D702" s="39" t="s">
        <v>714</v>
      </c>
      <c r="E702" s="35">
        <v>41809</v>
      </c>
      <c r="F702" s="36" t="s">
        <v>1562</v>
      </c>
      <c r="G702" s="94">
        <v>22.7</v>
      </c>
      <c r="H702" s="36">
        <v>176.99</v>
      </c>
      <c r="I702" s="37">
        <v>20430</v>
      </c>
      <c r="J702" s="35">
        <v>41990</v>
      </c>
      <c r="K702" s="34" t="s">
        <v>19</v>
      </c>
      <c r="L702" s="34" t="s">
        <v>716</v>
      </c>
      <c r="M702" s="34" t="s">
        <v>27</v>
      </c>
      <c r="N702" s="34" t="s">
        <v>200</v>
      </c>
      <c r="O702" s="34" t="s">
        <v>54</v>
      </c>
      <c r="P702" s="97">
        <f t="shared" si="10"/>
        <v>0.9</v>
      </c>
    </row>
    <row r="703" spans="1:16" ht="22.5" hidden="1" customHeight="1">
      <c r="A703" s="8">
        <v>700</v>
      </c>
      <c r="B703" s="32" t="s">
        <v>1563</v>
      </c>
      <c r="C703" s="33"/>
      <c r="D703" s="39" t="s">
        <v>714</v>
      </c>
      <c r="E703" s="35">
        <v>41809</v>
      </c>
      <c r="F703" s="36" t="s">
        <v>1564</v>
      </c>
      <c r="G703" s="94">
        <v>30</v>
      </c>
      <c r="H703" s="36">
        <v>58.18</v>
      </c>
      <c r="I703" s="37">
        <v>60000</v>
      </c>
      <c r="J703" s="35">
        <v>42217</v>
      </c>
      <c r="K703" s="34" t="s">
        <v>1039</v>
      </c>
      <c r="L703" s="34" t="s">
        <v>716</v>
      </c>
      <c r="M703" s="34" t="s">
        <v>1040</v>
      </c>
      <c r="N703" s="34" t="s">
        <v>200</v>
      </c>
      <c r="O703" s="34" t="s">
        <v>358</v>
      </c>
      <c r="P703" s="97">
        <f t="shared" si="10"/>
        <v>2</v>
      </c>
    </row>
    <row r="704" spans="1:16" ht="22.5" hidden="1" customHeight="1">
      <c r="A704" s="8">
        <v>701</v>
      </c>
      <c r="B704" s="32" t="s">
        <v>1565</v>
      </c>
      <c r="C704" s="33"/>
      <c r="D704" s="39" t="s">
        <v>17</v>
      </c>
      <c r="E704" s="35">
        <v>41809</v>
      </c>
      <c r="F704" s="36" t="s">
        <v>1566</v>
      </c>
      <c r="G704" s="94">
        <v>8.7319999999999993</v>
      </c>
      <c r="H704" s="36">
        <v>70.370999999999995</v>
      </c>
      <c r="I704" s="37">
        <v>7858.7999999999993</v>
      </c>
      <c r="J704" s="35">
        <v>42582</v>
      </c>
      <c r="K704" s="34" t="s">
        <v>19</v>
      </c>
      <c r="L704" s="34" t="s">
        <v>26</v>
      </c>
      <c r="M704" s="34" t="s">
        <v>69</v>
      </c>
      <c r="N704" s="34" t="s">
        <v>200</v>
      </c>
      <c r="O704" s="34" t="s">
        <v>45</v>
      </c>
      <c r="P704" s="97">
        <f t="shared" si="10"/>
        <v>0.9</v>
      </c>
    </row>
    <row r="705" spans="1:16" ht="22.5" hidden="1" customHeight="1">
      <c r="A705" s="8">
        <v>702</v>
      </c>
      <c r="B705" s="32" t="s">
        <v>1567</v>
      </c>
      <c r="C705" s="33"/>
      <c r="D705" s="39" t="s">
        <v>31</v>
      </c>
      <c r="E705" s="35">
        <v>41823</v>
      </c>
      <c r="F705" s="36" t="s">
        <v>1568</v>
      </c>
      <c r="G705" s="94">
        <v>70</v>
      </c>
      <c r="H705" s="36">
        <v>270</v>
      </c>
      <c r="I705" s="37">
        <v>140000</v>
      </c>
      <c r="J705" s="35">
        <v>42643</v>
      </c>
      <c r="K705" s="34" t="s">
        <v>108</v>
      </c>
      <c r="L705" s="34" t="s">
        <v>109</v>
      </c>
      <c r="M705" s="34" t="s">
        <v>110</v>
      </c>
      <c r="N705" s="34" t="s">
        <v>200</v>
      </c>
      <c r="O705" s="34" t="s">
        <v>103</v>
      </c>
      <c r="P705" s="97">
        <f t="shared" si="10"/>
        <v>2</v>
      </c>
    </row>
    <row r="706" spans="1:16" ht="22.5" hidden="1" customHeight="1">
      <c r="A706" s="8">
        <v>703</v>
      </c>
      <c r="B706" s="32" t="s">
        <v>1569</v>
      </c>
      <c r="C706" s="33"/>
      <c r="D706" s="39" t="s">
        <v>31</v>
      </c>
      <c r="E706" s="35">
        <v>41823</v>
      </c>
      <c r="F706" s="36" t="s">
        <v>1570</v>
      </c>
      <c r="G706" s="94">
        <v>70</v>
      </c>
      <c r="H706" s="36">
        <v>218.89</v>
      </c>
      <c r="I706" s="37">
        <v>140000</v>
      </c>
      <c r="J706" s="35">
        <v>41974</v>
      </c>
      <c r="K706" s="34" t="s">
        <v>108</v>
      </c>
      <c r="L706" s="34" t="s">
        <v>109</v>
      </c>
      <c r="M706" s="34" t="s">
        <v>110</v>
      </c>
      <c r="N706" s="34" t="s">
        <v>200</v>
      </c>
      <c r="O706" s="34" t="s">
        <v>111</v>
      </c>
      <c r="P706" s="97">
        <f t="shared" si="10"/>
        <v>2</v>
      </c>
    </row>
    <row r="707" spans="1:16" ht="22.5" hidden="1" customHeight="1">
      <c r="A707" s="8">
        <v>704</v>
      </c>
      <c r="B707" s="32" t="s">
        <v>1571</v>
      </c>
      <c r="C707" s="33"/>
      <c r="D707" s="39" t="s">
        <v>714</v>
      </c>
      <c r="E707" s="35">
        <v>41830</v>
      </c>
      <c r="F707" s="36" t="s">
        <v>1572</v>
      </c>
      <c r="G707" s="94">
        <v>15</v>
      </c>
      <c r="H707" s="36">
        <v>29.425000000000001</v>
      </c>
      <c r="I707" s="37">
        <v>30000</v>
      </c>
      <c r="J707" s="35">
        <v>42004</v>
      </c>
      <c r="K707" s="34" t="s">
        <v>1039</v>
      </c>
      <c r="L707" s="34" t="s">
        <v>716</v>
      </c>
      <c r="M707" s="34" t="s">
        <v>1040</v>
      </c>
      <c r="N707" s="34" t="s">
        <v>200</v>
      </c>
      <c r="O707" s="34" t="s">
        <v>28</v>
      </c>
      <c r="P707" s="97">
        <f t="shared" si="10"/>
        <v>2</v>
      </c>
    </row>
    <row r="708" spans="1:16" ht="22.5" customHeight="1">
      <c r="A708" s="8">
        <v>705</v>
      </c>
      <c r="B708" s="32" t="s">
        <v>1573</v>
      </c>
      <c r="C708" s="33"/>
      <c r="D708" s="39" t="s">
        <v>714</v>
      </c>
      <c r="E708" s="35">
        <v>41830</v>
      </c>
      <c r="F708" s="36" t="s">
        <v>1574</v>
      </c>
      <c r="G708" s="94">
        <v>30</v>
      </c>
      <c r="H708" s="36">
        <v>71.06</v>
      </c>
      <c r="I708" s="37">
        <v>60000</v>
      </c>
      <c r="J708" s="35">
        <v>42326</v>
      </c>
      <c r="K708" s="34" t="s">
        <v>1039</v>
      </c>
      <c r="L708" s="34" t="s">
        <v>716</v>
      </c>
      <c r="M708" s="34" t="s">
        <v>1040</v>
      </c>
      <c r="N708" s="34" t="s">
        <v>1155</v>
      </c>
      <c r="O708" s="34" t="s">
        <v>153</v>
      </c>
      <c r="P708" s="97">
        <f t="shared" si="10"/>
        <v>2</v>
      </c>
    </row>
    <row r="709" spans="1:16" ht="22.5" hidden="1" customHeight="1">
      <c r="A709" s="8">
        <v>706</v>
      </c>
      <c r="B709" s="32" t="s">
        <v>1575</v>
      </c>
      <c r="C709" s="33"/>
      <c r="D709" s="39" t="s">
        <v>31</v>
      </c>
      <c r="E709" s="35">
        <v>41830</v>
      </c>
      <c r="F709" s="36" t="s">
        <v>1576</v>
      </c>
      <c r="G709" s="94">
        <v>4.01</v>
      </c>
      <c r="H709" s="36">
        <v>33.369999999999997</v>
      </c>
      <c r="I709" s="37">
        <v>3609</v>
      </c>
      <c r="J709" s="35">
        <v>42375</v>
      </c>
      <c r="K709" s="34" t="s">
        <v>19</v>
      </c>
      <c r="L709" s="34" t="s">
        <v>26</v>
      </c>
      <c r="M709" s="34" t="s">
        <v>69</v>
      </c>
      <c r="N709" s="34" t="s">
        <v>22</v>
      </c>
      <c r="O709" s="34" t="s">
        <v>23</v>
      </c>
      <c r="P709" s="97">
        <f t="shared" ref="P709:P772" si="11">I709/1000/G709</f>
        <v>0.9</v>
      </c>
    </row>
    <row r="710" spans="1:16" ht="22.5" hidden="1" customHeight="1">
      <c r="A710" s="8">
        <v>707</v>
      </c>
      <c r="B710" s="32" t="s">
        <v>1577</v>
      </c>
      <c r="C710" s="33"/>
      <c r="D710" s="39" t="s">
        <v>31</v>
      </c>
      <c r="E710" s="35">
        <v>41830</v>
      </c>
      <c r="F710" s="36" t="s">
        <v>1578</v>
      </c>
      <c r="G710" s="94">
        <v>2.0550000000000002</v>
      </c>
      <c r="H710" s="36">
        <v>14</v>
      </c>
      <c r="I710" s="37">
        <v>1849.5000000000002</v>
      </c>
      <c r="J710" s="35">
        <v>42339</v>
      </c>
      <c r="K710" s="34" t="s">
        <v>19</v>
      </c>
      <c r="L710" s="34" t="s">
        <v>297</v>
      </c>
      <c r="M710" s="34" t="s">
        <v>69</v>
      </c>
      <c r="N710" s="34" t="s">
        <v>200</v>
      </c>
      <c r="O710" s="34" t="s">
        <v>40</v>
      </c>
      <c r="P710" s="97">
        <f t="shared" si="11"/>
        <v>0.9</v>
      </c>
    </row>
    <row r="711" spans="1:16" ht="22.5" hidden="1" customHeight="1">
      <c r="A711" s="8">
        <v>708</v>
      </c>
      <c r="B711" s="32" t="s">
        <v>1579</v>
      </c>
      <c r="C711" s="33"/>
      <c r="D711" s="39" t="s">
        <v>714</v>
      </c>
      <c r="E711" s="35">
        <v>41837</v>
      </c>
      <c r="F711" s="36" t="s">
        <v>1580</v>
      </c>
      <c r="G711" s="94">
        <v>30</v>
      </c>
      <c r="H711" s="36">
        <v>76.72</v>
      </c>
      <c r="I711" s="37">
        <v>60000</v>
      </c>
      <c r="J711" s="35">
        <v>42855</v>
      </c>
      <c r="K711" s="34" t="s">
        <v>1039</v>
      </c>
      <c r="L711" s="34" t="s">
        <v>716</v>
      </c>
      <c r="M711" s="34" t="s">
        <v>1040</v>
      </c>
      <c r="N711" s="34" t="s">
        <v>1155</v>
      </c>
      <c r="O711" s="34" t="s">
        <v>221</v>
      </c>
      <c r="P711" s="97">
        <f t="shared" si="11"/>
        <v>2</v>
      </c>
    </row>
    <row r="712" spans="1:16" ht="22.5" customHeight="1">
      <c r="A712" s="8">
        <v>709</v>
      </c>
      <c r="B712" s="32" t="s">
        <v>1581</v>
      </c>
      <c r="C712" s="33" t="s">
        <v>1582</v>
      </c>
      <c r="D712" s="39" t="s">
        <v>714</v>
      </c>
      <c r="E712" s="35">
        <v>41837</v>
      </c>
      <c r="F712" s="36" t="s">
        <v>1583</v>
      </c>
      <c r="G712" s="94">
        <v>30</v>
      </c>
      <c r="H712" s="36">
        <v>75</v>
      </c>
      <c r="I712" s="37">
        <v>60000</v>
      </c>
      <c r="J712" s="35">
        <v>42704</v>
      </c>
      <c r="K712" s="34" t="s">
        <v>1039</v>
      </c>
      <c r="L712" s="34" t="s">
        <v>716</v>
      </c>
      <c r="M712" s="34" t="s">
        <v>1040</v>
      </c>
      <c r="N712" s="34" t="s">
        <v>1155</v>
      </c>
      <c r="O712" s="34" t="s">
        <v>153</v>
      </c>
      <c r="P712" s="97">
        <f t="shared" si="11"/>
        <v>2</v>
      </c>
    </row>
    <row r="713" spans="1:16" ht="22.5" hidden="1" customHeight="1">
      <c r="A713" s="8">
        <v>710</v>
      </c>
      <c r="B713" s="32" t="s">
        <v>1584</v>
      </c>
      <c r="C713" s="33"/>
      <c r="D713" s="39" t="s">
        <v>714</v>
      </c>
      <c r="E713" s="35">
        <v>41844</v>
      </c>
      <c r="F713" s="36" t="s">
        <v>1585</v>
      </c>
      <c r="G713" s="94">
        <v>30</v>
      </c>
      <c r="H713" s="36">
        <v>56.34</v>
      </c>
      <c r="I713" s="37">
        <v>60000</v>
      </c>
      <c r="J713" s="35">
        <v>42185</v>
      </c>
      <c r="K713" s="34" t="s">
        <v>1039</v>
      </c>
      <c r="L713" s="34" t="s">
        <v>716</v>
      </c>
      <c r="M713" s="34" t="s">
        <v>1040</v>
      </c>
      <c r="N713" s="34" t="s">
        <v>1155</v>
      </c>
      <c r="O713" s="34" t="s">
        <v>205</v>
      </c>
      <c r="P713" s="97">
        <f t="shared" si="11"/>
        <v>2</v>
      </c>
    </row>
    <row r="714" spans="1:16" ht="22.5" customHeight="1">
      <c r="A714" s="8">
        <v>711</v>
      </c>
      <c r="B714" s="32" t="s">
        <v>1586</v>
      </c>
      <c r="C714" s="33"/>
      <c r="D714" s="39" t="s">
        <v>714</v>
      </c>
      <c r="E714" s="35">
        <v>41844</v>
      </c>
      <c r="F714" s="36" t="s">
        <v>1587</v>
      </c>
      <c r="G714" s="94">
        <v>29.36</v>
      </c>
      <c r="H714" s="36">
        <v>85.6</v>
      </c>
      <c r="I714" s="37">
        <v>58720</v>
      </c>
      <c r="J714" s="35">
        <v>42978</v>
      </c>
      <c r="K714" s="34" t="s">
        <v>1039</v>
      </c>
      <c r="L714" s="34" t="s">
        <v>716</v>
      </c>
      <c r="M714" s="34" t="s">
        <v>1040</v>
      </c>
      <c r="N714" s="34" t="s">
        <v>1155</v>
      </c>
      <c r="O714" s="34" t="s">
        <v>153</v>
      </c>
      <c r="P714" s="97">
        <f t="shared" si="11"/>
        <v>2</v>
      </c>
    </row>
    <row r="715" spans="1:16" ht="22.5" hidden="1" customHeight="1">
      <c r="A715" s="8">
        <v>712</v>
      </c>
      <c r="B715" s="32" t="s">
        <v>1588</v>
      </c>
      <c r="C715" s="33"/>
      <c r="D715" s="39" t="s">
        <v>714</v>
      </c>
      <c r="E715" s="35">
        <v>41844</v>
      </c>
      <c r="F715" s="36" t="s">
        <v>1589</v>
      </c>
      <c r="G715" s="94">
        <v>29.36</v>
      </c>
      <c r="H715" s="36">
        <v>74.75</v>
      </c>
      <c r="I715" s="37">
        <v>58720</v>
      </c>
      <c r="J715" s="35">
        <v>42978</v>
      </c>
      <c r="K715" s="34" t="s">
        <v>1039</v>
      </c>
      <c r="L715" s="34" t="s">
        <v>716</v>
      </c>
      <c r="M715" s="34" t="s">
        <v>1040</v>
      </c>
      <c r="N715" s="34" t="s">
        <v>1155</v>
      </c>
      <c r="O715" s="34" t="s">
        <v>28</v>
      </c>
      <c r="P715" s="97">
        <f t="shared" si="11"/>
        <v>2</v>
      </c>
    </row>
    <row r="716" spans="1:16" ht="22.5" hidden="1" customHeight="1">
      <c r="A716" s="8">
        <v>713</v>
      </c>
      <c r="B716" s="32" t="s">
        <v>1590</v>
      </c>
      <c r="C716" s="33" t="s">
        <v>1591</v>
      </c>
      <c r="D716" s="39" t="s">
        <v>714</v>
      </c>
      <c r="E716" s="35">
        <v>41844</v>
      </c>
      <c r="F716" s="36" t="s">
        <v>1592</v>
      </c>
      <c r="G716" s="94">
        <v>30</v>
      </c>
      <c r="H716" s="36">
        <v>60</v>
      </c>
      <c r="I716" s="37">
        <v>60000</v>
      </c>
      <c r="J716" s="35">
        <v>42472</v>
      </c>
      <c r="K716" s="34" t="s">
        <v>1039</v>
      </c>
      <c r="L716" s="34" t="s">
        <v>716</v>
      </c>
      <c r="M716" s="34" t="s">
        <v>1040</v>
      </c>
      <c r="N716" s="34" t="s">
        <v>1155</v>
      </c>
      <c r="O716" s="34" t="s">
        <v>60</v>
      </c>
      <c r="P716" s="97">
        <f t="shared" si="11"/>
        <v>2</v>
      </c>
    </row>
    <row r="717" spans="1:16" ht="22.5" hidden="1" customHeight="1">
      <c r="A717" s="8">
        <v>714</v>
      </c>
      <c r="B717" s="32" t="s">
        <v>1593</v>
      </c>
      <c r="C717" s="33" t="s">
        <v>1594</v>
      </c>
      <c r="D717" s="39" t="s">
        <v>714</v>
      </c>
      <c r="E717" s="35">
        <v>41844</v>
      </c>
      <c r="F717" s="36" t="s">
        <v>1595</v>
      </c>
      <c r="G717" s="94">
        <v>30</v>
      </c>
      <c r="H717" s="36">
        <v>60</v>
      </c>
      <c r="I717" s="37">
        <v>60000</v>
      </c>
      <c r="J717" s="35">
        <v>42352</v>
      </c>
      <c r="K717" s="34" t="s">
        <v>1039</v>
      </c>
      <c r="L717" s="34" t="s">
        <v>716</v>
      </c>
      <c r="M717" s="34" t="s">
        <v>1040</v>
      </c>
      <c r="N717" s="34" t="s">
        <v>1155</v>
      </c>
      <c r="O717" s="34" t="s">
        <v>221</v>
      </c>
      <c r="P717" s="97">
        <f t="shared" si="11"/>
        <v>2</v>
      </c>
    </row>
    <row r="718" spans="1:16" ht="22.5" hidden="1" customHeight="1">
      <c r="A718" s="8">
        <v>715</v>
      </c>
      <c r="B718" s="32" t="s">
        <v>1590</v>
      </c>
      <c r="C718" s="33" t="s">
        <v>1596</v>
      </c>
      <c r="D718" s="39" t="s">
        <v>714</v>
      </c>
      <c r="E718" s="35">
        <v>41844</v>
      </c>
      <c r="F718" s="36" t="s">
        <v>1597</v>
      </c>
      <c r="G718" s="94">
        <v>30</v>
      </c>
      <c r="H718" s="36">
        <v>60</v>
      </c>
      <c r="I718" s="37">
        <v>60000</v>
      </c>
      <c r="J718" s="35">
        <v>42352</v>
      </c>
      <c r="K718" s="34" t="s">
        <v>1039</v>
      </c>
      <c r="L718" s="34" t="s">
        <v>716</v>
      </c>
      <c r="M718" s="34" t="s">
        <v>1040</v>
      </c>
      <c r="N718" s="34" t="s">
        <v>1155</v>
      </c>
      <c r="O718" s="34" t="s">
        <v>28</v>
      </c>
      <c r="P718" s="97">
        <f t="shared" si="11"/>
        <v>2</v>
      </c>
    </row>
    <row r="719" spans="1:16" ht="22.5" customHeight="1">
      <c r="A719" s="8">
        <v>716</v>
      </c>
      <c r="B719" s="32" t="s">
        <v>1598</v>
      </c>
      <c r="C719" s="33"/>
      <c r="D719" s="39" t="s">
        <v>714</v>
      </c>
      <c r="E719" s="35">
        <v>41844</v>
      </c>
      <c r="F719" s="36" t="s">
        <v>1599</v>
      </c>
      <c r="G719" s="94">
        <v>30</v>
      </c>
      <c r="H719" s="36">
        <v>56.69</v>
      </c>
      <c r="I719" s="37">
        <v>60000</v>
      </c>
      <c r="J719" s="35">
        <v>42947</v>
      </c>
      <c r="K719" s="34" t="s">
        <v>1039</v>
      </c>
      <c r="L719" s="34" t="s">
        <v>716</v>
      </c>
      <c r="M719" s="34" t="s">
        <v>1040</v>
      </c>
      <c r="N719" s="34" t="s">
        <v>1155</v>
      </c>
      <c r="O719" s="34" t="s">
        <v>153</v>
      </c>
      <c r="P719" s="97">
        <f t="shared" si="11"/>
        <v>2</v>
      </c>
    </row>
    <row r="720" spans="1:16" ht="22.5" customHeight="1">
      <c r="A720" s="8">
        <v>717</v>
      </c>
      <c r="B720" s="32" t="s">
        <v>1600</v>
      </c>
      <c r="C720" s="33"/>
      <c r="D720" s="39" t="s">
        <v>714</v>
      </c>
      <c r="E720" s="35">
        <v>41844</v>
      </c>
      <c r="F720" s="36" t="s">
        <v>1601</v>
      </c>
      <c r="G720" s="94">
        <v>30</v>
      </c>
      <c r="H720" s="36">
        <v>69.347999999999999</v>
      </c>
      <c r="I720" s="37">
        <v>60000</v>
      </c>
      <c r="J720" s="35">
        <v>42947</v>
      </c>
      <c r="K720" s="34" t="s">
        <v>1039</v>
      </c>
      <c r="L720" s="34" t="s">
        <v>716</v>
      </c>
      <c r="M720" s="34" t="s">
        <v>1040</v>
      </c>
      <c r="N720" s="34" t="s">
        <v>1155</v>
      </c>
      <c r="O720" s="34" t="s">
        <v>153</v>
      </c>
      <c r="P720" s="97">
        <f t="shared" si="11"/>
        <v>2</v>
      </c>
    </row>
    <row r="721" spans="1:16" ht="22.5" customHeight="1">
      <c r="A721" s="8">
        <v>718</v>
      </c>
      <c r="B721" s="32" t="s">
        <v>1602</v>
      </c>
      <c r="C721" s="33"/>
      <c r="D721" s="39" t="s">
        <v>714</v>
      </c>
      <c r="E721" s="35">
        <v>41844</v>
      </c>
      <c r="F721" s="36" t="s">
        <v>1603</v>
      </c>
      <c r="G721" s="94">
        <v>30</v>
      </c>
      <c r="H721" s="36">
        <v>68.608999999999995</v>
      </c>
      <c r="I721" s="37">
        <v>60000</v>
      </c>
      <c r="J721" s="35">
        <v>42947</v>
      </c>
      <c r="K721" s="34" t="s">
        <v>1039</v>
      </c>
      <c r="L721" s="34" t="s">
        <v>716</v>
      </c>
      <c r="M721" s="34" t="s">
        <v>1040</v>
      </c>
      <c r="N721" s="34" t="s">
        <v>1155</v>
      </c>
      <c r="O721" s="34" t="s">
        <v>153</v>
      </c>
      <c r="P721" s="97">
        <f t="shared" si="11"/>
        <v>2</v>
      </c>
    </row>
    <row r="722" spans="1:16" ht="22.5" hidden="1" customHeight="1">
      <c r="A722" s="8">
        <v>719</v>
      </c>
      <c r="B722" s="32" t="s">
        <v>1604</v>
      </c>
      <c r="C722" s="33"/>
      <c r="D722" s="39" t="s">
        <v>17</v>
      </c>
      <c r="E722" s="35">
        <v>41844</v>
      </c>
      <c r="F722" s="36" t="s">
        <v>1605</v>
      </c>
      <c r="G722" s="94">
        <v>60</v>
      </c>
      <c r="H722" s="36">
        <v>499.32</v>
      </c>
      <c r="I722" s="37">
        <v>54000</v>
      </c>
      <c r="J722" s="35">
        <v>42490</v>
      </c>
      <c r="K722" s="34" t="s">
        <v>19</v>
      </c>
      <c r="L722" s="34" t="s">
        <v>109</v>
      </c>
      <c r="M722" s="34" t="s">
        <v>27</v>
      </c>
      <c r="N722" s="34" t="s">
        <v>200</v>
      </c>
      <c r="O722" s="34" t="s">
        <v>263</v>
      </c>
      <c r="P722" s="97">
        <f t="shared" si="11"/>
        <v>0.9</v>
      </c>
    </row>
    <row r="723" spans="1:16" ht="22.5" hidden="1" customHeight="1">
      <c r="A723" s="8">
        <v>720</v>
      </c>
      <c r="B723" s="32" t="s">
        <v>281</v>
      </c>
      <c r="C723" s="33"/>
      <c r="D723" s="39" t="s">
        <v>31</v>
      </c>
      <c r="E723" s="35">
        <v>41844</v>
      </c>
      <c r="F723" s="36" t="s">
        <v>1606</v>
      </c>
      <c r="G723" s="94">
        <v>80</v>
      </c>
      <c r="H723" s="36">
        <v>695.92</v>
      </c>
      <c r="I723" s="37">
        <v>81104</v>
      </c>
      <c r="J723" s="35">
        <v>42004</v>
      </c>
      <c r="K723" s="34" t="s">
        <v>19</v>
      </c>
      <c r="L723" s="34" t="s">
        <v>109</v>
      </c>
      <c r="M723" s="34" t="s">
        <v>102</v>
      </c>
      <c r="N723" s="34" t="s">
        <v>200</v>
      </c>
      <c r="O723" s="34" t="s">
        <v>283</v>
      </c>
      <c r="P723" s="97">
        <f t="shared" si="11"/>
        <v>1.0138</v>
      </c>
    </row>
    <row r="724" spans="1:16" ht="22.5" hidden="1" customHeight="1">
      <c r="A724" s="8">
        <v>721</v>
      </c>
      <c r="B724" s="32" t="s">
        <v>1607</v>
      </c>
      <c r="C724" s="33"/>
      <c r="D724" s="39" t="s">
        <v>31</v>
      </c>
      <c r="E724" s="35">
        <v>41858</v>
      </c>
      <c r="F724" s="36" t="s">
        <v>1608</v>
      </c>
      <c r="G724" s="94">
        <v>9.8552999999999997</v>
      </c>
      <c r="H724" s="36">
        <v>18.895</v>
      </c>
      <c r="I724" s="37">
        <v>19710.599999999999</v>
      </c>
      <c r="J724" s="35">
        <v>42307</v>
      </c>
      <c r="K724" s="34" t="s">
        <v>1039</v>
      </c>
      <c r="L724" s="34" t="s">
        <v>109</v>
      </c>
      <c r="M724" s="34" t="s">
        <v>1040</v>
      </c>
      <c r="N724" s="34" t="s">
        <v>200</v>
      </c>
      <c r="O724" s="34" t="s">
        <v>103</v>
      </c>
      <c r="P724" s="97">
        <f t="shared" si="11"/>
        <v>2</v>
      </c>
    </row>
    <row r="725" spans="1:16" ht="22.5" customHeight="1">
      <c r="A725" s="8">
        <v>722</v>
      </c>
      <c r="B725" s="32" t="s">
        <v>1609</v>
      </c>
      <c r="C725" s="33"/>
      <c r="D725" s="39" t="s">
        <v>714</v>
      </c>
      <c r="E725" s="35">
        <v>41872</v>
      </c>
      <c r="F725" s="36" t="s">
        <v>1610</v>
      </c>
      <c r="G725" s="94">
        <v>30</v>
      </c>
      <c r="H725" s="36">
        <v>68.599999999999994</v>
      </c>
      <c r="I725" s="37">
        <v>60000</v>
      </c>
      <c r="J725" s="35">
        <v>42947</v>
      </c>
      <c r="K725" s="34" t="s">
        <v>1039</v>
      </c>
      <c r="L725" s="34" t="s">
        <v>716</v>
      </c>
      <c r="M725" s="34" t="s">
        <v>1040</v>
      </c>
      <c r="N725" s="34" t="s">
        <v>1155</v>
      </c>
      <c r="O725" s="34" t="s">
        <v>153</v>
      </c>
      <c r="P725" s="97">
        <f t="shared" si="11"/>
        <v>2</v>
      </c>
    </row>
    <row r="726" spans="1:16" ht="22.5" hidden="1" customHeight="1">
      <c r="A726" s="8">
        <v>723</v>
      </c>
      <c r="B726" s="32" t="s">
        <v>1611</v>
      </c>
      <c r="C726" s="33"/>
      <c r="D726" s="39" t="s">
        <v>17</v>
      </c>
      <c r="E726" s="35">
        <v>41886</v>
      </c>
      <c r="F726" s="36" t="s">
        <v>1612</v>
      </c>
      <c r="G726" s="94">
        <v>13.125</v>
      </c>
      <c r="H726" s="36">
        <v>101.599</v>
      </c>
      <c r="I726" s="37">
        <v>11812.5</v>
      </c>
      <c r="J726" s="35">
        <v>42216</v>
      </c>
      <c r="K726" s="34" t="s">
        <v>19</v>
      </c>
      <c r="L726" s="34" t="s">
        <v>109</v>
      </c>
      <c r="M726" s="34" t="s">
        <v>69</v>
      </c>
      <c r="N726" s="34" t="s">
        <v>200</v>
      </c>
      <c r="O726" s="34" t="s">
        <v>103</v>
      </c>
      <c r="P726" s="97">
        <f t="shared" si="11"/>
        <v>0.9</v>
      </c>
    </row>
    <row r="727" spans="1:16" ht="22.5" hidden="1" customHeight="1">
      <c r="A727" s="8">
        <v>724</v>
      </c>
      <c r="B727" s="32" t="s">
        <v>1613</v>
      </c>
      <c r="C727" s="33"/>
      <c r="D727" s="39" t="s">
        <v>714</v>
      </c>
      <c r="E727" s="35">
        <v>41886</v>
      </c>
      <c r="F727" s="36" t="s">
        <v>1614</v>
      </c>
      <c r="G727" s="94">
        <v>29.7</v>
      </c>
      <c r="H727" s="36">
        <v>70.631</v>
      </c>
      <c r="I727" s="37">
        <v>59400</v>
      </c>
      <c r="J727" s="35">
        <v>43131</v>
      </c>
      <c r="K727" s="34" t="s">
        <v>1039</v>
      </c>
      <c r="L727" s="34" t="s">
        <v>716</v>
      </c>
      <c r="M727" s="34" t="s">
        <v>1040</v>
      </c>
      <c r="N727" s="34" t="s">
        <v>200</v>
      </c>
      <c r="O727" s="34" t="s">
        <v>840</v>
      </c>
      <c r="P727" s="97">
        <f t="shared" si="11"/>
        <v>2</v>
      </c>
    </row>
    <row r="728" spans="1:16" ht="22.5" hidden="1" customHeight="1">
      <c r="A728" s="8">
        <v>725</v>
      </c>
      <c r="B728" s="32" t="s">
        <v>1615</v>
      </c>
      <c r="C728" s="33" t="s">
        <v>1616</v>
      </c>
      <c r="D728" s="39" t="s">
        <v>714</v>
      </c>
      <c r="E728" s="35">
        <v>41886</v>
      </c>
      <c r="F728" s="36" t="s">
        <v>1617</v>
      </c>
      <c r="G728" s="94">
        <v>30</v>
      </c>
      <c r="H728" s="36">
        <v>120.36</v>
      </c>
      <c r="I728" s="37">
        <v>60000</v>
      </c>
      <c r="J728" s="35">
        <v>42705</v>
      </c>
      <c r="K728" s="34" t="s">
        <v>108</v>
      </c>
      <c r="L728" s="34" t="s">
        <v>716</v>
      </c>
      <c r="M728" s="34" t="s">
        <v>110</v>
      </c>
      <c r="N728" s="34" t="s">
        <v>1155</v>
      </c>
      <c r="O728" s="34" t="s">
        <v>103</v>
      </c>
      <c r="P728" s="97">
        <f t="shared" si="11"/>
        <v>2</v>
      </c>
    </row>
    <row r="729" spans="1:16" ht="22.5" hidden="1" customHeight="1">
      <c r="A729" s="8">
        <v>726</v>
      </c>
      <c r="B729" s="32" t="s">
        <v>1618</v>
      </c>
      <c r="C729" s="33"/>
      <c r="D729" s="39" t="s">
        <v>31</v>
      </c>
      <c r="E729" s="35">
        <v>41886</v>
      </c>
      <c r="F729" s="36" t="s">
        <v>1619</v>
      </c>
      <c r="G729" s="94">
        <v>180</v>
      </c>
      <c r="H729" s="36">
        <v>476</v>
      </c>
      <c r="I729" s="37">
        <v>360000</v>
      </c>
      <c r="J729" s="35">
        <v>42735</v>
      </c>
      <c r="K729" s="34" t="s">
        <v>108</v>
      </c>
      <c r="L729" s="34" t="s">
        <v>109</v>
      </c>
      <c r="M729" s="34" t="s">
        <v>110</v>
      </c>
      <c r="N729" s="34" t="s">
        <v>200</v>
      </c>
      <c r="O729" s="34" t="s">
        <v>1620</v>
      </c>
      <c r="P729" s="97">
        <f t="shared" si="11"/>
        <v>2</v>
      </c>
    </row>
    <row r="730" spans="1:16" ht="22.5" hidden="1" customHeight="1">
      <c r="A730" s="8">
        <v>727</v>
      </c>
      <c r="B730" s="32" t="s">
        <v>1621</v>
      </c>
      <c r="C730" s="33"/>
      <c r="D730" s="39" t="s">
        <v>714</v>
      </c>
      <c r="E730" s="35">
        <v>41886</v>
      </c>
      <c r="F730" s="36" t="s">
        <v>1622</v>
      </c>
      <c r="G730" s="94">
        <v>24.7</v>
      </c>
      <c r="H730" s="36">
        <v>57.8</v>
      </c>
      <c r="I730" s="37">
        <v>49400</v>
      </c>
      <c r="J730" s="35">
        <v>42185</v>
      </c>
      <c r="K730" s="34" t="s">
        <v>1039</v>
      </c>
      <c r="L730" s="34" t="s">
        <v>716</v>
      </c>
      <c r="M730" s="34" t="s">
        <v>1040</v>
      </c>
      <c r="N730" s="34" t="s">
        <v>1155</v>
      </c>
      <c r="O730" s="34" t="s">
        <v>54</v>
      </c>
      <c r="P730" s="97">
        <f t="shared" si="11"/>
        <v>2</v>
      </c>
    </row>
    <row r="731" spans="1:16" ht="22.5" hidden="1" customHeight="1">
      <c r="A731" s="8">
        <v>728</v>
      </c>
      <c r="B731" s="32" t="s">
        <v>1623</v>
      </c>
      <c r="C731" s="33"/>
      <c r="D731" s="39" t="s">
        <v>31</v>
      </c>
      <c r="E731" s="35">
        <v>41886</v>
      </c>
      <c r="F731" s="36" t="s">
        <v>1624</v>
      </c>
      <c r="G731" s="94">
        <v>1.2</v>
      </c>
      <c r="H731" s="36">
        <v>9.4600000000000009</v>
      </c>
      <c r="I731" s="37">
        <v>1080</v>
      </c>
      <c r="J731" s="35">
        <v>41990</v>
      </c>
      <c r="K731" s="34" t="s">
        <v>19</v>
      </c>
      <c r="L731" s="34" t="s">
        <v>307</v>
      </c>
      <c r="M731" s="34" t="s">
        <v>69</v>
      </c>
      <c r="N731" s="34" t="s">
        <v>200</v>
      </c>
      <c r="O731" s="34" t="s">
        <v>308</v>
      </c>
      <c r="P731" s="97">
        <f t="shared" si="11"/>
        <v>0.90000000000000013</v>
      </c>
    </row>
    <row r="732" spans="1:16" ht="22.5" hidden="1" customHeight="1">
      <c r="A732" s="8">
        <v>729</v>
      </c>
      <c r="B732" s="32" t="s">
        <v>1625</v>
      </c>
      <c r="C732" s="33"/>
      <c r="D732" s="39" t="s">
        <v>51</v>
      </c>
      <c r="E732" s="35">
        <v>41914</v>
      </c>
      <c r="F732" s="36" t="s">
        <v>1626</v>
      </c>
      <c r="G732" s="94">
        <v>1</v>
      </c>
      <c r="H732" s="36">
        <v>7</v>
      </c>
      <c r="I732" s="37">
        <v>0</v>
      </c>
      <c r="J732" s="35">
        <v>41928</v>
      </c>
      <c r="K732" s="34" t="s">
        <v>53</v>
      </c>
      <c r="L732" s="34" t="s">
        <v>53</v>
      </c>
      <c r="M732" s="34" t="s">
        <v>53</v>
      </c>
      <c r="N732" s="34" t="s">
        <v>200</v>
      </c>
      <c r="O732" s="34" t="s">
        <v>283</v>
      </c>
      <c r="P732" s="97">
        <f t="shared" si="11"/>
        <v>0</v>
      </c>
    </row>
    <row r="733" spans="1:16" ht="22.5" hidden="1" customHeight="1">
      <c r="A733" s="8">
        <v>730</v>
      </c>
      <c r="B733" s="32" t="s">
        <v>1627</v>
      </c>
      <c r="C733" s="33" t="s">
        <v>1628</v>
      </c>
      <c r="D733" s="39" t="s">
        <v>714</v>
      </c>
      <c r="E733" s="35">
        <v>41914</v>
      </c>
      <c r="F733" s="36" t="s">
        <v>1629</v>
      </c>
      <c r="G733" s="94">
        <v>27.599999999999998</v>
      </c>
      <c r="H733" s="36">
        <v>121</v>
      </c>
      <c r="I733" s="37">
        <v>41400</v>
      </c>
      <c r="J733" s="35">
        <v>42674</v>
      </c>
      <c r="K733" s="34" t="s">
        <v>43</v>
      </c>
      <c r="L733" s="34" t="s">
        <v>716</v>
      </c>
      <c r="M733" s="34" t="s">
        <v>44</v>
      </c>
      <c r="N733" s="34" t="s">
        <v>1155</v>
      </c>
      <c r="O733" s="34" t="s">
        <v>111</v>
      </c>
      <c r="P733" s="97">
        <f t="shared" si="11"/>
        <v>1.5</v>
      </c>
    </row>
    <row r="734" spans="1:16" ht="22.5" hidden="1" customHeight="1">
      <c r="A734" s="8">
        <v>731</v>
      </c>
      <c r="B734" s="32" t="s">
        <v>1630</v>
      </c>
      <c r="C734" s="33"/>
      <c r="D734" s="39" t="s">
        <v>31</v>
      </c>
      <c r="E734" s="35">
        <v>41914</v>
      </c>
      <c r="F734" s="36" t="s">
        <v>1631</v>
      </c>
      <c r="G734" s="94">
        <v>8.4</v>
      </c>
      <c r="H734" s="36">
        <v>45</v>
      </c>
      <c r="I734" s="37">
        <v>12600</v>
      </c>
      <c r="J734" s="35">
        <v>41926</v>
      </c>
      <c r="K734" s="34" t="s">
        <v>43</v>
      </c>
      <c r="L734" s="34" t="s">
        <v>109</v>
      </c>
      <c r="M734" s="34" t="s">
        <v>44</v>
      </c>
      <c r="N734" s="34" t="s">
        <v>22</v>
      </c>
      <c r="O734" s="34" t="s">
        <v>40</v>
      </c>
      <c r="P734" s="97">
        <f t="shared" si="11"/>
        <v>1.5</v>
      </c>
    </row>
    <row r="735" spans="1:16" ht="22.5" hidden="1" customHeight="1">
      <c r="A735" s="8">
        <v>732</v>
      </c>
      <c r="B735" s="32" t="s">
        <v>1132</v>
      </c>
      <c r="C735" s="33"/>
      <c r="D735" s="39" t="s">
        <v>17</v>
      </c>
      <c r="E735" s="35">
        <v>41914</v>
      </c>
      <c r="F735" s="36" t="s">
        <v>1632</v>
      </c>
      <c r="G735" s="94">
        <v>22.7</v>
      </c>
      <c r="H735" s="36">
        <v>178.83</v>
      </c>
      <c r="I735" s="37">
        <v>20430</v>
      </c>
      <c r="J735" s="35">
        <v>42347</v>
      </c>
      <c r="K735" s="34" t="s">
        <v>19</v>
      </c>
      <c r="L735" s="34" t="s">
        <v>20</v>
      </c>
      <c r="M735" s="34" t="s">
        <v>27</v>
      </c>
      <c r="N735" s="34" t="s">
        <v>22</v>
      </c>
      <c r="O735" s="34" t="s">
        <v>283</v>
      </c>
      <c r="P735" s="97">
        <f t="shared" si="11"/>
        <v>0.9</v>
      </c>
    </row>
    <row r="736" spans="1:16" ht="22.5" hidden="1" customHeight="1">
      <c r="A736" s="8">
        <v>733</v>
      </c>
      <c r="B736" s="32" t="s">
        <v>1633</v>
      </c>
      <c r="C736" s="33"/>
      <c r="D736" s="39" t="s">
        <v>31</v>
      </c>
      <c r="E736" s="35">
        <v>41914</v>
      </c>
      <c r="F736" s="36" t="s">
        <v>1634</v>
      </c>
      <c r="G736" s="94">
        <v>5</v>
      </c>
      <c r="H736" s="36">
        <v>1.94</v>
      </c>
      <c r="I736" s="37">
        <v>4500</v>
      </c>
      <c r="J736" s="35">
        <v>41654</v>
      </c>
      <c r="K736" s="34" t="s">
        <v>81</v>
      </c>
      <c r="L736" s="34" t="s">
        <v>246</v>
      </c>
      <c r="M736" s="34" t="s">
        <v>69</v>
      </c>
      <c r="N736" s="34" t="s">
        <v>200</v>
      </c>
      <c r="O736" s="34" t="s">
        <v>221</v>
      </c>
      <c r="P736" s="97">
        <f t="shared" si="11"/>
        <v>0.9</v>
      </c>
    </row>
    <row r="737" spans="1:16" ht="22.5" hidden="1" customHeight="1">
      <c r="A737" s="8">
        <v>734</v>
      </c>
      <c r="B737" s="32" t="s">
        <v>1241</v>
      </c>
      <c r="C737" s="33"/>
      <c r="D737" s="39" t="s">
        <v>714</v>
      </c>
      <c r="E737" s="35">
        <v>41921</v>
      </c>
      <c r="F737" s="36" t="s">
        <v>1635</v>
      </c>
      <c r="G737" s="94">
        <v>29.75</v>
      </c>
      <c r="H737" s="36">
        <v>63.44</v>
      </c>
      <c r="I737" s="37">
        <v>59500</v>
      </c>
      <c r="J737" s="35">
        <v>42369</v>
      </c>
      <c r="K737" s="34" t="s">
        <v>1039</v>
      </c>
      <c r="L737" s="34" t="s">
        <v>716</v>
      </c>
      <c r="M737" s="34" t="s">
        <v>1040</v>
      </c>
      <c r="N737" s="34" t="s">
        <v>1155</v>
      </c>
      <c r="O737" s="34" t="s">
        <v>54</v>
      </c>
      <c r="P737" s="97">
        <f t="shared" si="11"/>
        <v>2</v>
      </c>
    </row>
    <row r="738" spans="1:16" ht="22.5" hidden="1" customHeight="1">
      <c r="A738" s="8">
        <v>735</v>
      </c>
      <c r="B738" s="32" t="s">
        <v>1636</v>
      </c>
      <c r="C738" s="33"/>
      <c r="D738" s="39" t="s">
        <v>714</v>
      </c>
      <c r="E738" s="35">
        <v>41921</v>
      </c>
      <c r="F738" s="36" t="s">
        <v>1637</v>
      </c>
      <c r="G738" s="94">
        <v>29.4</v>
      </c>
      <c r="H738" s="36">
        <v>70.13</v>
      </c>
      <c r="I738" s="37">
        <v>58800</v>
      </c>
      <c r="J738" s="35">
        <v>43131</v>
      </c>
      <c r="K738" s="34" t="s">
        <v>1039</v>
      </c>
      <c r="L738" s="34" t="s">
        <v>716</v>
      </c>
      <c r="M738" s="34" t="s">
        <v>1040</v>
      </c>
      <c r="N738" s="34" t="s">
        <v>200</v>
      </c>
      <c r="O738" s="34" t="s">
        <v>221</v>
      </c>
      <c r="P738" s="97">
        <f t="shared" si="11"/>
        <v>2</v>
      </c>
    </row>
    <row r="739" spans="1:16" ht="22.5" hidden="1" customHeight="1">
      <c r="A739" s="8">
        <v>736</v>
      </c>
      <c r="B739" s="32" t="s">
        <v>1638</v>
      </c>
      <c r="C739" s="33"/>
      <c r="D739" s="39" t="s">
        <v>714</v>
      </c>
      <c r="E739" s="35">
        <v>41921</v>
      </c>
      <c r="F739" s="36" t="s">
        <v>1639</v>
      </c>
      <c r="G739" s="94">
        <v>30</v>
      </c>
      <c r="H739" s="36">
        <v>68</v>
      </c>
      <c r="I739" s="37">
        <v>60000</v>
      </c>
      <c r="J739" s="35">
        <v>43031</v>
      </c>
      <c r="K739" s="34" t="s">
        <v>1039</v>
      </c>
      <c r="L739" s="34" t="s">
        <v>716</v>
      </c>
      <c r="M739" s="34" t="s">
        <v>1040</v>
      </c>
      <c r="N739" s="34" t="s">
        <v>1155</v>
      </c>
      <c r="O739" s="34" t="s">
        <v>1620</v>
      </c>
      <c r="P739" s="97">
        <f t="shared" si="11"/>
        <v>2</v>
      </c>
    </row>
    <row r="740" spans="1:16" ht="22.5" hidden="1" customHeight="1">
      <c r="A740" s="8">
        <v>737</v>
      </c>
      <c r="B740" s="32" t="s">
        <v>1640</v>
      </c>
      <c r="C740" s="33"/>
      <c r="D740" s="39" t="s">
        <v>714</v>
      </c>
      <c r="E740" s="35">
        <v>41921</v>
      </c>
      <c r="F740" s="36" t="s">
        <v>1641</v>
      </c>
      <c r="G740" s="94">
        <v>30</v>
      </c>
      <c r="H740" s="36">
        <v>68</v>
      </c>
      <c r="I740" s="37">
        <v>60000</v>
      </c>
      <c r="J740" s="35">
        <v>43031</v>
      </c>
      <c r="K740" s="34" t="s">
        <v>1039</v>
      </c>
      <c r="L740" s="34" t="s">
        <v>716</v>
      </c>
      <c r="M740" s="34" t="s">
        <v>1040</v>
      </c>
      <c r="N740" s="34" t="s">
        <v>1155</v>
      </c>
      <c r="O740" s="34" t="s">
        <v>1620</v>
      </c>
      <c r="P740" s="97">
        <f t="shared" si="11"/>
        <v>2</v>
      </c>
    </row>
    <row r="741" spans="1:16" ht="22.5" hidden="1" customHeight="1">
      <c r="A741" s="8">
        <v>738</v>
      </c>
      <c r="B741" s="32" t="s">
        <v>1642</v>
      </c>
      <c r="C741" s="33"/>
      <c r="D741" s="39" t="s">
        <v>714</v>
      </c>
      <c r="E741" s="35">
        <v>41921</v>
      </c>
      <c r="F741" s="36" t="s">
        <v>1643</v>
      </c>
      <c r="G741" s="94">
        <v>30</v>
      </c>
      <c r="H741" s="36">
        <v>68</v>
      </c>
      <c r="I741" s="37">
        <v>60000</v>
      </c>
      <c r="J741" s="35">
        <v>43031</v>
      </c>
      <c r="K741" s="34" t="s">
        <v>1039</v>
      </c>
      <c r="L741" s="34" t="s">
        <v>716</v>
      </c>
      <c r="M741" s="34" t="s">
        <v>1040</v>
      </c>
      <c r="N741" s="34" t="s">
        <v>1155</v>
      </c>
      <c r="O741" s="34" t="s">
        <v>1620</v>
      </c>
      <c r="P741" s="97">
        <f t="shared" si="11"/>
        <v>2</v>
      </c>
    </row>
    <row r="742" spans="1:16" ht="22.5" hidden="1" customHeight="1">
      <c r="A742" s="8">
        <v>739</v>
      </c>
      <c r="B742" s="32" t="s">
        <v>1644</v>
      </c>
      <c r="C742" s="33"/>
      <c r="D742" s="39" t="s">
        <v>714</v>
      </c>
      <c r="E742" s="35">
        <v>41921</v>
      </c>
      <c r="F742" s="36" t="s">
        <v>1645</v>
      </c>
      <c r="G742" s="94">
        <v>30</v>
      </c>
      <c r="H742" s="36">
        <v>68</v>
      </c>
      <c r="I742" s="37">
        <v>60000</v>
      </c>
      <c r="J742" s="35">
        <v>43031</v>
      </c>
      <c r="K742" s="34" t="s">
        <v>1039</v>
      </c>
      <c r="L742" s="34" t="s">
        <v>716</v>
      </c>
      <c r="M742" s="34" t="s">
        <v>1040</v>
      </c>
      <c r="N742" s="34" t="s">
        <v>1155</v>
      </c>
      <c r="O742" s="34" t="s">
        <v>1620</v>
      </c>
      <c r="P742" s="97">
        <f t="shared" si="11"/>
        <v>2</v>
      </c>
    </row>
    <row r="743" spans="1:16" ht="22.5" hidden="1" customHeight="1">
      <c r="A743" s="8">
        <v>740</v>
      </c>
      <c r="B743" s="32" t="s">
        <v>1646</v>
      </c>
      <c r="C743" s="33"/>
      <c r="D743" s="39" t="s">
        <v>714</v>
      </c>
      <c r="E743" s="35">
        <v>41921</v>
      </c>
      <c r="F743" s="36" t="s">
        <v>1647</v>
      </c>
      <c r="G743" s="94">
        <v>30</v>
      </c>
      <c r="H743" s="36">
        <v>68</v>
      </c>
      <c r="I743" s="37">
        <v>60000</v>
      </c>
      <c r="J743" s="35">
        <v>43031</v>
      </c>
      <c r="K743" s="34" t="s">
        <v>1039</v>
      </c>
      <c r="L743" s="34" t="s">
        <v>716</v>
      </c>
      <c r="M743" s="34" t="s">
        <v>1040</v>
      </c>
      <c r="N743" s="34" t="s">
        <v>1155</v>
      </c>
      <c r="O743" s="34" t="s">
        <v>1620</v>
      </c>
      <c r="P743" s="97">
        <f t="shared" si="11"/>
        <v>2</v>
      </c>
    </row>
    <row r="744" spans="1:16" ht="22.5" hidden="1" customHeight="1">
      <c r="A744" s="8">
        <v>741</v>
      </c>
      <c r="B744" s="32" t="s">
        <v>1648</v>
      </c>
      <c r="C744" s="33"/>
      <c r="D744" s="39" t="s">
        <v>714</v>
      </c>
      <c r="E744" s="35">
        <v>41921</v>
      </c>
      <c r="F744" s="36" t="s">
        <v>1649</v>
      </c>
      <c r="G744" s="94">
        <v>30</v>
      </c>
      <c r="H744" s="36">
        <v>68</v>
      </c>
      <c r="I744" s="37">
        <v>60000</v>
      </c>
      <c r="J744" s="35">
        <v>43031</v>
      </c>
      <c r="K744" s="34" t="s">
        <v>1039</v>
      </c>
      <c r="L744" s="34" t="s">
        <v>716</v>
      </c>
      <c r="M744" s="34" t="s">
        <v>1040</v>
      </c>
      <c r="N744" s="34" t="s">
        <v>1155</v>
      </c>
      <c r="O744" s="34" t="s">
        <v>1620</v>
      </c>
      <c r="P744" s="97">
        <f t="shared" si="11"/>
        <v>2</v>
      </c>
    </row>
    <row r="745" spans="1:16" ht="22.5" hidden="1" customHeight="1">
      <c r="A745" s="8">
        <v>742</v>
      </c>
      <c r="B745" s="32" t="s">
        <v>1650</v>
      </c>
      <c r="C745" s="33"/>
      <c r="D745" s="39" t="s">
        <v>714</v>
      </c>
      <c r="E745" s="35">
        <v>41921</v>
      </c>
      <c r="F745" s="36" t="s">
        <v>1651</v>
      </c>
      <c r="G745" s="94">
        <v>29.75</v>
      </c>
      <c r="H745" s="36">
        <v>59.08</v>
      </c>
      <c r="I745" s="37">
        <v>59500</v>
      </c>
      <c r="J745" s="35">
        <v>42369</v>
      </c>
      <c r="K745" s="34" t="s">
        <v>1039</v>
      </c>
      <c r="L745" s="34" t="s">
        <v>716</v>
      </c>
      <c r="M745" s="34" t="s">
        <v>1040</v>
      </c>
      <c r="N745" s="34" t="s">
        <v>1155</v>
      </c>
      <c r="O745" s="34" t="s">
        <v>54</v>
      </c>
      <c r="P745" s="97">
        <f t="shared" si="11"/>
        <v>2</v>
      </c>
    </row>
    <row r="746" spans="1:16" ht="22.5" hidden="1" customHeight="1">
      <c r="A746" s="8">
        <v>743</v>
      </c>
      <c r="B746" s="32" t="s">
        <v>1652</v>
      </c>
      <c r="C746" s="33"/>
      <c r="D746" s="39" t="s">
        <v>31</v>
      </c>
      <c r="E746" s="35">
        <v>41935</v>
      </c>
      <c r="F746" s="36" t="s">
        <v>1653</v>
      </c>
      <c r="G746" s="94">
        <v>30</v>
      </c>
      <c r="H746" s="36">
        <v>101.6</v>
      </c>
      <c r="I746" s="37">
        <v>45000</v>
      </c>
      <c r="J746" s="35">
        <v>42510</v>
      </c>
      <c r="K746" s="34" t="s">
        <v>43</v>
      </c>
      <c r="L746" s="34" t="s">
        <v>109</v>
      </c>
      <c r="M746" s="34" t="s">
        <v>44</v>
      </c>
      <c r="N746" s="34" t="s">
        <v>200</v>
      </c>
      <c r="O746" s="34" t="s">
        <v>45</v>
      </c>
      <c r="P746" s="97">
        <f t="shared" si="11"/>
        <v>1.5</v>
      </c>
    </row>
    <row r="747" spans="1:16" ht="22.5" hidden="1" customHeight="1">
      <c r="A747" s="8">
        <v>744</v>
      </c>
      <c r="B747" s="32" t="s">
        <v>1654</v>
      </c>
      <c r="C747" s="33"/>
      <c r="D747" s="39" t="s">
        <v>31</v>
      </c>
      <c r="E747" s="35">
        <v>41935</v>
      </c>
      <c r="F747" s="36" t="s">
        <v>1655</v>
      </c>
      <c r="G747" s="94">
        <v>1</v>
      </c>
      <c r="H747" s="36">
        <v>1.46</v>
      </c>
      <c r="I747" s="37">
        <v>2000</v>
      </c>
      <c r="J747" s="35">
        <v>41904</v>
      </c>
      <c r="K747" s="34" t="s">
        <v>1039</v>
      </c>
      <c r="L747" s="34" t="s">
        <v>402</v>
      </c>
      <c r="M747" s="34" t="s">
        <v>1040</v>
      </c>
      <c r="N747" s="34" t="s">
        <v>200</v>
      </c>
      <c r="O747" s="34" t="s">
        <v>45</v>
      </c>
      <c r="P747" s="97">
        <f t="shared" si="11"/>
        <v>2</v>
      </c>
    </row>
    <row r="748" spans="1:16" ht="22.5" hidden="1" customHeight="1">
      <c r="A748" s="8">
        <v>745</v>
      </c>
      <c r="B748" s="32" t="s">
        <v>1656</v>
      </c>
      <c r="C748" s="33"/>
      <c r="D748" s="39" t="s">
        <v>31</v>
      </c>
      <c r="E748" s="35">
        <v>41935</v>
      </c>
      <c r="F748" s="36" t="s">
        <v>1657</v>
      </c>
      <c r="G748" s="94">
        <v>120.7</v>
      </c>
      <c r="H748" s="36">
        <v>387</v>
      </c>
      <c r="I748" s="37">
        <v>241400</v>
      </c>
      <c r="J748" s="35">
        <v>42735</v>
      </c>
      <c r="K748" s="34" t="s">
        <v>108</v>
      </c>
      <c r="L748" s="34" t="s">
        <v>109</v>
      </c>
      <c r="M748" s="34" t="s">
        <v>110</v>
      </c>
      <c r="N748" s="34" t="s">
        <v>200</v>
      </c>
      <c r="O748" s="34" t="s">
        <v>343</v>
      </c>
      <c r="P748" s="97">
        <f t="shared" si="11"/>
        <v>2</v>
      </c>
    </row>
    <row r="749" spans="1:16" ht="22.5" hidden="1" customHeight="1">
      <c r="A749" s="8">
        <v>746</v>
      </c>
      <c r="B749" s="32" t="s">
        <v>1658</v>
      </c>
      <c r="C749" s="33"/>
      <c r="D749" s="39" t="s">
        <v>31</v>
      </c>
      <c r="E749" s="35">
        <v>41947</v>
      </c>
      <c r="F749" s="36" t="s">
        <v>1659</v>
      </c>
      <c r="G749" s="94">
        <v>150</v>
      </c>
      <c r="H749" s="36">
        <v>450</v>
      </c>
      <c r="I749" s="37">
        <v>300000</v>
      </c>
      <c r="J749" s="35">
        <v>42710</v>
      </c>
      <c r="K749" s="34" t="s">
        <v>108</v>
      </c>
      <c r="L749" s="34" t="s">
        <v>109</v>
      </c>
      <c r="M749" s="34" t="s">
        <v>110</v>
      </c>
      <c r="N749" s="34" t="s">
        <v>1155</v>
      </c>
      <c r="O749" s="34" t="s">
        <v>280</v>
      </c>
      <c r="P749" s="97">
        <f t="shared" si="11"/>
        <v>2</v>
      </c>
    </row>
    <row r="750" spans="1:16" ht="22.5" customHeight="1">
      <c r="A750" s="8">
        <v>747</v>
      </c>
      <c r="B750" s="32" t="s">
        <v>1660</v>
      </c>
      <c r="C750" s="33"/>
      <c r="D750" s="39" t="s">
        <v>31</v>
      </c>
      <c r="E750" s="35">
        <v>41947</v>
      </c>
      <c r="F750" s="36" t="s">
        <v>1661</v>
      </c>
      <c r="G750" s="94">
        <v>15.2</v>
      </c>
      <c r="H750" s="36">
        <v>32</v>
      </c>
      <c r="I750" s="37">
        <v>30400</v>
      </c>
      <c r="J750" s="35">
        <v>42978</v>
      </c>
      <c r="K750" s="34" t="s">
        <v>1039</v>
      </c>
      <c r="L750" s="34" t="s">
        <v>896</v>
      </c>
      <c r="M750" s="34" t="s">
        <v>1040</v>
      </c>
      <c r="N750" s="34" t="s">
        <v>1155</v>
      </c>
      <c r="O750" s="34" t="s">
        <v>153</v>
      </c>
      <c r="P750" s="97">
        <f t="shared" si="11"/>
        <v>2</v>
      </c>
    </row>
    <row r="751" spans="1:16" ht="22.5" customHeight="1">
      <c r="A751" s="8">
        <v>748</v>
      </c>
      <c r="B751" s="32" t="s">
        <v>1662</v>
      </c>
      <c r="C751" s="33"/>
      <c r="D751" s="39" t="s">
        <v>31</v>
      </c>
      <c r="E751" s="35">
        <v>41947</v>
      </c>
      <c r="F751" s="36" t="s">
        <v>1663</v>
      </c>
      <c r="G751" s="94">
        <v>15.2</v>
      </c>
      <c r="H751" s="36">
        <v>32</v>
      </c>
      <c r="I751" s="37">
        <v>30400</v>
      </c>
      <c r="J751" s="35">
        <v>42978</v>
      </c>
      <c r="K751" s="34" t="s">
        <v>1039</v>
      </c>
      <c r="L751" s="34" t="s">
        <v>97</v>
      </c>
      <c r="M751" s="34" t="s">
        <v>1040</v>
      </c>
      <c r="N751" s="34" t="s">
        <v>1155</v>
      </c>
      <c r="O751" s="34" t="s">
        <v>153</v>
      </c>
      <c r="P751" s="97">
        <f t="shared" si="11"/>
        <v>2</v>
      </c>
    </row>
    <row r="752" spans="1:16" ht="22.5" hidden="1" customHeight="1">
      <c r="A752" s="8">
        <v>749</v>
      </c>
      <c r="B752" s="32" t="s">
        <v>1664</v>
      </c>
      <c r="C752" s="33"/>
      <c r="D752" s="39" t="s">
        <v>31</v>
      </c>
      <c r="E752" s="35">
        <v>41947</v>
      </c>
      <c r="F752" s="36" t="s">
        <v>1665</v>
      </c>
      <c r="G752" s="94">
        <v>150</v>
      </c>
      <c r="H752" s="36">
        <v>450</v>
      </c>
      <c r="I752" s="37">
        <v>300000</v>
      </c>
      <c r="J752" s="35">
        <v>42710</v>
      </c>
      <c r="K752" s="34" t="s">
        <v>108</v>
      </c>
      <c r="L752" s="34" t="s">
        <v>109</v>
      </c>
      <c r="M752" s="34" t="s">
        <v>110</v>
      </c>
      <c r="N752" s="34" t="s">
        <v>1155</v>
      </c>
      <c r="O752" s="34" t="s">
        <v>280</v>
      </c>
      <c r="P752" s="97">
        <f t="shared" si="11"/>
        <v>2</v>
      </c>
    </row>
    <row r="753" spans="1:16" ht="22.5" hidden="1" customHeight="1">
      <c r="A753" s="8">
        <v>750</v>
      </c>
      <c r="B753" s="32" t="s">
        <v>1343</v>
      </c>
      <c r="C753" s="33"/>
      <c r="D753" s="39" t="s">
        <v>31</v>
      </c>
      <c r="E753" s="35">
        <v>41947</v>
      </c>
      <c r="F753" s="36" t="s">
        <v>1666</v>
      </c>
      <c r="G753" s="94">
        <v>10</v>
      </c>
      <c r="H753" s="36">
        <v>17.600000000000001</v>
      </c>
      <c r="I753" s="37">
        <v>20000</v>
      </c>
      <c r="J753" s="35">
        <v>42231</v>
      </c>
      <c r="K753" s="34" t="s">
        <v>1039</v>
      </c>
      <c r="L753" s="34" t="s">
        <v>109</v>
      </c>
      <c r="M753" s="34" t="s">
        <v>1040</v>
      </c>
      <c r="N753" s="34" t="s">
        <v>200</v>
      </c>
      <c r="O753" s="34" t="s">
        <v>54</v>
      </c>
      <c r="P753" s="97">
        <f t="shared" si="11"/>
        <v>2</v>
      </c>
    </row>
    <row r="754" spans="1:16" ht="22.5" hidden="1" customHeight="1">
      <c r="A754" s="8">
        <v>751</v>
      </c>
      <c r="B754" s="32" t="s">
        <v>1667</v>
      </c>
      <c r="C754" s="33"/>
      <c r="D754" s="39" t="s">
        <v>31</v>
      </c>
      <c r="E754" s="35">
        <v>41947</v>
      </c>
      <c r="F754" s="36" t="s">
        <v>1668</v>
      </c>
      <c r="G754" s="94">
        <v>1.01</v>
      </c>
      <c r="H754" s="36">
        <v>8</v>
      </c>
      <c r="I754" s="37">
        <v>909</v>
      </c>
      <c r="J754" s="35">
        <v>42277</v>
      </c>
      <c r="K754" s="34" t="s">
        <v>96</v>
      </c>
      <c r="L754" s="34" t="s">
        <v>58</v>
      </c>
      <c r="M754" s="34" t="s">
        <v>69</v>
      </c>
      <c r="N754" s="34" t="s">
        <v>22</v>
      </c>
      <c r="O754" s="34" t="s">
        <v>840</v>
      </c>
      <c r="P754" s="97">
        <f t="shared" si="11"/>
        <v>0.9</v>
      </c>
    </row>
    <row r="755" spans="1:16" ht="22.5" hidden="1" customHeight="1">
      <c r="A755" s="8">
        <v>752</v>
      </c>
      <c r="B755" s="32" t="s">
        <v>1669</v>
      </c>
      <c r="C755" s="33"/>
      <c r="D755" s="39" t="s">
        <v>17</v>
      </c>
      <c r="E755" s="35">
        <v>41947</v>
      </c>
      <c r="F755" s="36" t="s">
        <v>1670</v>
      </c>
      <c r="G755" s="94">
        <v>6.6</v>
      </c>
      <c r="H755" s="36">
        <v>40.1</v>
      </c>
      <c r="I755" s="37">
        <v>5940</v>
      </c>
      <c r="J755" s="35">
        <v>42353</v>
      </c>
      <c r="K755" s="34" t="s">
        <v>19</v>
      </c>
      <c r="L755" s="34" t="s">
        <v>297</v>
      </c>
      <c r="M755" s="34" t="s">
        <v>69</v>
      </c>
      <c r="N755" s="34" t="s">
        <v>200</v>
      </c>
      <c r="O755" s="34" t="s">
        <v>263</v>
      </c>
      <c r="P755" s="97">
        <f t="shared" si="11"/>
        <v>0.90000000000000013</v>
      </c>
    </row>
    <row r="756" spans="1:16" ht="22.5" hidden="1" customHeight="1">
      <c r="A756" s="8">
        <v>753</v>
      </c>
      <c r="B756" s="32" t="s">
        <v>1671</v>
      </c>
      <c r="C756" s="33"/>
      <c r="D756" s="39" t="s">
        <v>51</v>
      </c>
      <c r="E756" s="35">
        <v>41947</v>
      </c>
      <c r="F756" s="36" t="s">
        <v>1672</v>
      </c>
      <c r="G756" s="94">
        <v>30</v>
      </c>
      <c r="H756" s="36">
        <v>262.8</v>
      </c>
      <c r="I756" s="37">
        <v>0</v>
      </c>
      <c r="J756" s="35">
        <v>42067</v>
      </c>
      <c r="K756" s="34" t="s">
        <v>53</v>
      </c>
      <c r="L756" s="34" t="s">
        <v>53</v>
      </c>
      <c r="M756" s="34" t="s">
        <v>53</v>
      </c>
      <c r="N756" s="34" t="s">
        <v>200</v>
      </c>
      <c r="O756" s="34" t="s">
        <v>60</v>
      </c>
      <c r="P756" s="97">
        <f t="shared" si="11"/>
        <v>0</v>
      </c>
    </row>
    <row r="757" spans="1:16" ht="22.5" hidden="1" customHeight="1">
      <c r="A757" s="8">
        <v>754</v>
      </c>
      <c r="B757" s="32" t="s">
        <v>1673</v>
      </c>
      <c r="C757" s="33"/>
      <c r="D757" s="39" t="s">
        <v>714</v>
      </c>
      <c r="E757" s="35">
        <v>41947</v>
      </c>
      <c r="F757" s="36" t="s">
        <v>1674</v>
      </c>
      <c r="G757" s="94">
        <v>30</v>
      </c>
      <c r="H757" s="36">
        <v>71.599999999999994</v>
      </c>
      <c r="I757" s="37">
        <v>60000</v>
      </c>
      <c r="J757" s="35">
        <v>42247</v>
      </c>
      <c r="K757" s="34" t="s">
        <v>1039</v>
      </c>
      <c r="L757" s="34" t="s">
        <v>716</v>
      </c>
      <c r="M757" s="34" t="s">
        <v>1040</v>
      </c>
      <c r="N757" s="34" t="s">
        <v>200</v>
      </c>
      <c r="O757" s="34" t="s">
        <v>221</v>
      </c>
      <c r="P757" s="97">
        <f t="shared" si="11"/>
        <v>2</v>
      </c>
    </row>
    <row r="758" spans="1:16" ht="22.5" hidden="1" customHeight="1">
      <c r="A758" s="8">
        <v>755</v>
      </c>
      <c r="B758" s="32" t="s">
        <v>1675</v>
      </c>
      <c r="C758" s="33"/>
      <c r="D758" s="39" t="s">
        <v>714</v>
      </c>
      <c r="E758" s="35">
        <v>41947</v>
      </c>
      <c r="F758" s="36" t="s">
        <v>1676</v>
      </c>
      <c r="G758" s="94">
        <v>22.52</v>
      </c>
      <c r="H758" s="36">
        <v>52.67</v>
      </c>
      <c r="I758" s="37">
        <v>45040</v>
      </c>
      <c r="J758" s="35">
        <v>42307</v>
      </c>
      <c r="K758" s="34" t="s">
        <v>1039</v>
      </c>
      <c r="L758" s="34" t="s">
        <v>716</v>
      </c>
      <c r="M758" s="34" t="s">
        <v>1040</v>
      </c>
      <c r="N758" s="34" t="s">
        <v>200</v>
      </c>
      <c r="O758" s="34" t="s">
        <v>343</v>
      </c>
      <c r="P758" s="97">
        <f t="shared" si="11"/>
        <v>2</v>
      </c>
    </row>
    <row r="759" spans="1:16" ht="22.5" hidden="1" customHeight="1">
      <c r="A759" s="8">
        <v>756</v>
      </c>
      <c r="B759" s="32" t="s">
        <v>1677</v>
      </c>
      <c r="C759" s="33"/>
      <c r="D759" s="39" t="s">
        <v>714</v>
      </c>
      <c r="E759" s="35">
        <v>41947</v>
      </c>
      <c r="F759" s="36" t="s">
        <v>1678</v>
      </c>
      <c r="G759" s="94">
        <v>13.96</v>
      </c>
      <c r="H759" s="36">
        <v>32.549999999999997</v>
      </c>
      <c r="I759" s="37">
        <v>27920</v>
      </c>
      <c r="J759" s="35">
        <v>42216</v>
      </c>
      <c r="K759" s="34" t="s">
        <v>1039</v>
      </c>
      <c r="L759" s="34" t="s">
        <v>716</v>
      </c>
      <c r="M759" s="34" t="s">
        <v>1040</v>
      </c>
      <c r="N759" s="34" t="s">
        <v>200</v>
      </c>
      <c r="O759" s="34" t="s">
        <v>343</v>
      </c>
      <c r="P759" s="97">
        <f t="shared" si="11"/>
        <v>2</v>
      </c>
    </row>
    <row r="760" spans="1:16" ht="22.5" hidden="1" customHeight="1">
      <c r="A760" s="8">
        <v>757</v>
      </c>
      <c r="B760" s="32" t="s">
        <v>1679</v>
      </c>
      <c r="C760" s="33"/>
      <c r="D760" s="39" t="s">
        <v>714</v>
      </c>
      <c r="E760" s="35">
        <v>41947</v>
      </c>
      <c r="F760" s="36" t="s">
        <v>1680</v>
      </c>
      <c r="G760" s="94">
        <v>8.3000000000000007</v>
      </c>
      <c r="H760" s="36">
        <v>19.46</v>
      </c>
      <c r="I760" s="37">
        <v>16600</v>
      </c>
      <c r="J760" s="35">
        <v>42184</v>
      </c>
      <c r="K760" s="34" t="s">
        <v>1039</v>
      </c>
      <c r="L760" s="34" t="s">
        <v>716</v>
      </c>
      <c r="M760" s="34" t="s">
        <v>1040</v>
      </c>
      <c r="N760" s="34" t="s">
        <v>200</v>
      </c>
      <c r="O760" s="34" t="s">
        <v>343</v>
      </c>
      <c r="P760" s="97">
        <f t="shared" si="11"/>
        <v>2</v>
      </c>
    </row>
    <row r="761" spans="1:16" ht="22.5" hidden="1" customHeight="1">
      <c r="A761" s="8">
        <v>758</v>
      </c>
      <c r="B761" s="32" t="s">
        <v>1681</v>
      </c>
      <c r="C761" s="33"/>
      <c r="D761" s="39" t="s">
        <v>714</v>
      </c>
      <c r="E761" s="35">
        <v>41947</v>
      </c>
      <c r="F761" s="36" t="s">
        <v>1682</v>
      </c>
      <c r="G761" s="94">
        <v>21.38</v>
      </c>
      <c r="H761" s="36">
        <v>49.78</v>
      </c>
      <c r="I761" s="37">
        <v>42760</v>
      </c>
      <c r="J761" s="35">
        <v>42307</v>
      </c>
      <c r="K761" s="34" t="s">
        <v>1039</v>
      </c>
      <c r="L761" s="34" t="s">
        <v>716</v>
      </c>
      <c r="M761" s="34" t="s">
        <v>1040</v>
      </c>
      <c r="N761" s="34" t="s">
        <v>200</v>
      </c>
      <c r="O761" s="34" t="s">
        <v>343</v>
      </c>
      <c r="P761" s="97">
        <f t="shared" si="11"/>
        <v>2</v>
      </c>
    </row>
    <row r="762" spans="1:16" ht="22.5" hidden="1" customHeight="1">
      <c r="A762" s="8">
        <v>759</v>
      </c>
      <c r="B762" s="32" t="s">
        <v>1683</v>
      </c>
      <c r="C762" s="33"/>
      <c r="D762" s="39" t="s">
        <v>714</v>
      </c>
      <c r="E762" s="35">
        <v>41947</v>
      </c>
      <c r="F762" s="36" t="s">
        <v>1684</v>
      </c>
      <c r="G762" s="94">
        <v>10</v>
      </c>
      <c r="H762" s="36">
        <v>20.5</v>
      </c>
      <c r="I762" s="37">
        <v>20000</v>
      </c>
      <c r="J762" s="35">
        <v>42460</v>
      </c>
      <c r="K762" s="34" t="s">
        <v>1039</v>
      </c>
      <c r="L762" s="34" t="s">
        <v>716</v>
      </c>
      <c r="M762" s="34" t="s">
        <v>1040</v>
      </c>
      <c r="N762" s="34" t="s">
        <v>1155</v>
      </c>
      <c r="O762" s="34" t="s">
        <v>40</v>
      </c>
      <c r="P762" s="97">
        <f t="shared" si="11"/>
        <v>2</v>
      </c>
    </row>
    <row r="763" spans="1:16" ht="22.5" hidden="1" customHeight="1">
      <c r="A763" s="8">
        <v>760</v>
      </c>
      <c r="B763" s="32" t="s">
        <v>1685</v>
      </c>
      <c r="C763" s="33"/>
      <c r="D763" s="39" t="s">
        <v>31</v>
      </c>
      <c r="E763" s="35">
        <v>41954</v>
      </c>
      <c r="F763" s="36" t="s">
        <v>1686</v>
      </c>
      <c r="G763" s="94">
        <v>125</v>
      </c>
      <c r="H763" s="36">
        <v>279</v>
      </c>
      <c r="I763" s="37">
        <v>250000</v>
      </c>
      <c r="J763" s="35">
        <v>43159</v>
      </c>
      <c r="K763" s="34" t="s">
        <v>1039</v>
      </c>
      <c r="L763" s="34" t="s">
        <v>109</v>
      </c>
      <c r="M763" s="34" t="s">
        <v>1040</v>
      </c>
      <c r="N763" s="34" t="s">
        <v>1155</v>
      </c>
      <c r="O763" s="34" t="s">
        <v>54</v>
      </c>
      <c r="P763" s="97">
        <f t="shared" si="11"/>
        <v>2</v>
      </c>
    </row>
    <row r="764" spans="1:16" ht="22.5" customHeight="1">
      <c r="A764" s="8">
        <v>761</v>
      </c>
      <c r="B764" s="32" t="s">
        <v>1687</v>
      </c>
      <c r="C764" s="33"/>
      <c r="D764" s="39" t="s">
        <v>31</v>
      </c>
      <c r="E764" s="35">
        <v>41954</v>
      </c>
      <c r="F764" s="36" t="s">
        <v>1688</v>
      </c>
      <c r="G764" s="94">
        <v>166</v>
      </c>
      <c r="H764" s="36">
        <v>384</v>
      </c>
      <c r="I764" s="37">
        <v>332000</v>
      </c>
      <c r="J764" s="35">
        <v>43159</v>
      </c>
      <c r="K764" s="34" t="s">
        <v>1039</v>
      </c>
      <c r="L764" s="34" t="s">
        <v>109</v>
      </c>
      <c r="M764" s="34" t="s">
        <v>1040</v>
      </c>
      <c r="N764" s="34" t="s">
        <v>1155</v>
      </c>
      <c r="O764" s="34" t="s">
        <v>153</v>
      </c>
      <c r="P764" s="97">
        <f t="shared" si="11"/>
        <v>2</v>
      </c>
    </row>
    <row r="765" spans="1:16" ht="22.5" hidden="1" customHeight="1">
      <c r="A765" s="8">
        <v>762</v>
      </c>
      <c r="B765" s="32" t="s">
        <v>1689</v>
      </c>
      <c r="C765" s="33"/>
      <c r="D765" s="39" t="s">
        <v>31</v>
      </c>
      <c r="E765" s="35">
        <v>41954</v>
      </c>
      <c r="F765" s="36" t="s">
        <v>1690</v>
      </c>
      <c r="G765" s="94">
        <v>1.06</v>
      </c>
      <c r="H765" s="36">
        <v>6.75</v>
      </c>
      <c r="I765" s="37">
        <v>954</v>
      </c>
      <c r="J765" s="35">
        <v>42474</v>
      </c>
      <c r="K765" s="34" t="s">
        <v>19</v>
      </c>
      <c r="L765" s="34" t="s">
        <v>870</v>
      </c>
      <c r="M765" s="34" t="s">
        <v>69</v>
      </c>
      <c r="N765" s="34" t="s">
        <v>22</v>
      </c>
      <c r="O765" s="34" t="s">
        <v>103</v>
      </c>
      <c r="P765" s="97">
        <f t="shared" si="11"/>
        <v>0.89999999999999991</v>
      </c>
    </row>
    <row r="766" spans="1:16" ht="22.5" hidden="1" customHeight="1">
      <c r="A766" s="8">
        <v>763</v>
      </c>
      <c r="B766" s="32" t="s">
        <v>1691</v>
      </c>
      <c r="C766" s="33"/>
      <c r="D766" s="39" t="s">
        <v>17</v>
      </c>
      <c r="E766" s="35">
        <v>41954</v>
      </c>
      <c r="F766" s="36" t="s">
        <v>1692</v>
      </c>
      <c r="G766" s="94">
        <v>2.56</v>
      </c>
      <c r="H766" s="36">
        <v>21.3</v>
      </c>
      <c r="I766" s="37">
        <v>2304</v>
      </c>
      <c r="J766" s="35">
        <v>41974</v>
      </c>
      <c r="K766" s="34" t="s">
        <v>19</v>
      </c>
      <c r="L766" s="34" t="s">
        <v>109</v>
      </c>
      <c r="M766" s="34" t="s">
        <v>69</v>
      </c>
      <c r="N766" s="34" t="s">
        <v>200</v>
      </c>
      <c r="O766" s="34" t="s">
        <v>343</v>
      </c>
      <c r="P766" s="97">
        <f t="shared" si="11"/>
        <v>0.89999999999999991</v>
      </c>
    </row>
    <row r="767" spans="1:16" ht="22.5" hidden="1" customHeight="1">
      <c r="A767" s="8">
        <v>764</v>
      </c>
      <c r="B767" s="32" t="s">
        <v>1693</v>
      </c>
      <c r="C767" s="33"/>
      <c r="D767" s="39" t="s">
        <v>714</v>
      </c>
      <c r="E767" s="35">
        <v>41963</v>
      </c>
      <c r="F767" s="36" t="s">
        <v>1694</v>
      </c>
      <c r="G767" s="94">
        <v>30</v>
      </c>
      <c r="H767" s="36">
        <v>71.599999999999994</v>
      </c>
      <c r="I767" s="37">
        <v>60000</v>
      </c>
      <c r="J767" s="35">
        <v>42307</v>
      </c>
      <c r="K767" s="34" t="s">
        <v>1039</v>
      </c>
      <c r="L767" s="34" t="s">
        <v>716</v>
      </c>
      <c r="M767" s="34" t="s">
        <v>1040</v>
      </c>
      <c r="N767" s="34" t="s">
        <v>200</v>
      </c>
      <c r="O767" s="34" t="s">
        <v>221</v>
      </c>
      <c r="P767" s="97">
        <f t="shared" si="11"/>
        <v>2</v>
      </c>
    </row>
    <row r="768" spans="1:16" ht="22.5" hidden="1" customHeight="1">
      <c r="A768" s="8">
        <v>765</v>
      </c>
      <c r="B768" s="32" t="s">
        <v>1695</v>
      </c>
      <c r="C768" s="33"/>
      <c r="D768" s="39" t="s">
        <v>714</v>
      </c>
      <c r="E768" s="35">
        <v>41963</v>
      </c>
      <c r="F768" s="36" t="s">
        <v>1696</v>
      </c>
      <c r="G768" s="94">
        <v>30</v>
      </c>
      <c r="H768" s="36">
        <v>64.31</v>
      </c>
      <c r="I768" s="37">
        <v>60000</v>
      </c>
      <c r="J768" s="35">
        <v>43008</v>
      </c>
      <c r="K768" s="34" t="s">
        <v>1039</v>
      </c>
      <c r="L768" s="34" t="s">
        <v>716</v>
      </c>
      <c r="M768" s="34" t="s">
        <v>1040</v>
      </c>
      <c r="N768" s="34" t="s">
        <v>1155</v>
      </c>
      <c r="O768" s="34" t="s">
        <v>221</v>
      </c>
      <c r="P768" s="97">
        <f t="shared" si="11"/>
        <v>2</v>
      </c>
    </row>
    <row r="769" spans="1:16" ht="22.5" customHeight="1">
      <c r="A769" s="8">
        <v>766</v>
      </c>
      <c r="B769" s="32" t="s">
        <v>1697</v>
      </c>
      <c r="C769" s="33"/>
      <c r="D769" s="39" t="s">
        <v>714</v>
      </c>
      <c r="E769" s="35">
        <v>41963</v>
      </c>
      <c r="F769" s="36" t="s">
        <v>1698</v>
      </c>
      <c r="G769" s="94">
        <v>30</v>
      </c>
      <c r="H769" s="36">
        <v>71</v>
      </c>
      <c r="I769" s="37">
        <v>60000</v>
      </c>
      <c r="J769" s="35">
        <v>42369</v>
      </c>
      <c r="K769" s="34" t="s">
        <v>1039</v>
      </c>
      <c r="L769" s="34" t="s">
        <v>716</v>
      </c>
      <c r="M769" s="34" t="s">
        <v>1040</v>
      </c>
      <c r="N769" s="34" t="s">
        <v>1155</v>
      </c>
      <c r="O769" s="34" t="s">
        <v>153</v>
      </c>
      <c r="P769" s="97">
        <f t="shared" si="11"/>
        <v>2</v>
      </c>
    </row>
    <row r="770" spans="1:16" ht="22.5" hidden="1" customHeight="1">
      <c r="A770" s="8">
        <v>767</v>
      </c>
      <c r="B770" s="32" t="s">
        <v>1699</v>
      </c>
      <c r="C770" s="33"/>
      <c r="D770" s="39" t="s">
        <v>714</v>
      </c>
      <c r="E770" s="35">
        <v>41963</v>
      </c>
      <c r="F770" s="36" t="s">
        <v>1700</v>
      </c>
      <c r="G770" s="94">
        <v>4</v>
      </c>
      <c r="H770" s="36">
        <v>8</v>
      </c>
      <c r="I770" s="37">
        <v>8000</v>
      </c>
      <c r="J770" s="35">
        <v>42263</v>
      </c>
      <c r="K770" s="34" t="s">
        <v>1039</v>
      </c>
      <c r="L770" s="34" t="s">
        <v>716</v>
      </c>
      <c r="M770" s="34" t="s">
        <v>1040</v>
      </c>
      <c r="N770" s="34" t="s">
        <v>200</v>
      </c>
      <c r="O770" s="34" t="s">
        <v>87</v>
      </c>
      <c r="P770" s="97">
        <f t="shared" si="11"/>
        <v>2</v>
      </c>
    </row>
    <row r="771" spans="1:16" ht="22.5" hidden="1" customHeight="1">
      <c r="A771" s="8">
        <v>768</v>
      </c>
      <c r="B771" s="32" t="s">
        <v>1701</v>
      </c>
      <c r="C771" s="33"/>
      <c r="D771" s="39" t="s">
        <v>17</v>
      </c>
      <c r="E771" s="35">
        <v>41963</v>
      </c>
      <c r="F771" s="36" t="s">
        <v>1702</v>
      </c>
      <c r="G771" s="94">
        <v>64</v>
      </c>
      <c r="H771" s="36">
        <v>518</v>
      </c>
      <c r="I771" s="37">
        <v>57600</v>
      </c>
      <c r="J771" s="35">
        <v>42144</v>
      </c>
      <c r="K771" s="34" t="s">
        <v>19</v>
      </c>
      <c r="L771" s="34" t="s">
        <v>109</v>
      </c>
      <c r="M771" s="34" t="s">
        <v>27</v>
      </c>
      <c r="N771" s="34" t="s">
        <v>200</v>
      </c>
      <c r="O771" s="34" t="s">
        <v>45</v>
      </c>
      <c r="P771" s="97">
        <f t="shared" si="11"/>
        <v>0.9</v>
      </c>
    </row>
    <row r="772" spans="1:16" ht="22.5" hidden="1" customHeight="1">
      <c r="A772" s="8">
        <v>769</v>
      </c>
      <c r="B772" s="32" t="s">
        <v>1703</v>
      </c>
      <c r="C772" s="33"/>
      <c r="D772" s="39" t="s">
        <v>17</v>
      </c>
      <c r="E772" s="35">
        <v>41963</v>
      </c>
      <c r="F772" s="36" t="s">
        <v>1704</v>
      </c>
      <c r="G772" s="94">
        <v>60.1</v>
      </c>
      <c r="H772" s="36">
        <v>443.01</v>
      </c>
      <c r="I772" s="37">
        <v>56760</v>
      </c>
      <c r="J772" s="35">
        <v>42552</v>
      </c>
      <c r="K772" s="34" t="s">
        <v>19</v>
      </c>
      <c r="L772" s="34" t="s">
        <v>109</v>
      </c>
      <c r="M772" s="34" t="s">
        <v>21</v>
      </c>
      <c r="N772" s="34" t="s">
        <v>200</v>
      </c>
      <c r="O772" s="34" t="s">
        <v>28</v>
      </c>
      <c r="P772" s="97">
        <f t="shared" si="11"/>
        <v>0.94442595673876861</v>
      </c>
    </row>
    <row r="773" spans="1:16" ht="22.5" hidden="1" customHeight="1">
      <c r="A773" s="8">
        <v>770</v>
      </c>
      <c r="B773" s="32" t="s">
        <v>1705</v>
      </c>
      <c r="C773" s="33"/>
      <c r="D773" s="39" t="s">
        <v>714</v>
      </c>
      <c r="E773" s="35">
        <v>41970</v>
      </c>
      <c r="F773" s="36" t="s">
        <v>1706</v>
      </c>
      <c r="G773" s="94">
        <v>30</v>
      </c>
      <c r="H773" s="36">
        <v>66.599999999999994</v>
      </c>
      <c r="I773" s="37">
        <v>60000</v>
      </c>
      <c r="J773" s="35">
        <v>42308</v>
      </c>
      <c r="K773" s="34" t="s">
        <v>1039</v>
      </c>
      <c r="L773" s="34" t="s">
        <v>716</v>
      </c>
      <c r="M773" s="34" t="s">
        <v>1040</v>
      </c>
      <c r="N773" s="34" t="s">
        <v>200</v>
      </c>
      <c r="O773" s="34" t="s">
        <v>1620</v>
      </c>
      <c r="P773" s="97">
        <f t="shared" ref="P773:P836" si="12">I773/1000/G773</f>
        <v>2</v>
      </c>
    </row>
    <row r="774" spans="1:16" ht="22.5" hidden="1" customHeight="1">
      <c r="A774" s="8">
        <v>771</v>
      </c>
      <c r="B774" s="32" t="s">
        <v>1707</v>
      </c>
      <c r="C774" s="33"/>
      <c r="D774" s="39" t="s">
        <v>714</v>
      </c>
      <c r="E774" s="35">
        <v>41970</v>
      </c>
      <c r="F774" s="36" t="s">
        <v>1708</v>
      </c>
      <c r="G774" s="94">
        <v>30</v>
      </c>
      <c r="H774" s="36">
        <v>69.802999999999997</v>
      </c>
      <c r="I774" s="37">
        <v>60000</v>
      </c>
      <c r="J774" s="35">
        <v>42369</v>
      </c>
      <c r="K774" s="34" t="s">
        <v>1039</v>
      </c>
      <c r="L774" s="34" t="s">
        <v>716</v>
      </c>
      <c r="M774" s="34" t="s">
        <v>1040</v>
      </c>
      <c r="N774" s="34" t="s">
        <v>1155</v>
      </c>
      <c r="O774" s="34" t="s">
        <v>343</v>
      </c>
      <c r="P774" s="97">
        <f t="shared" si="12"/>
        <v>2</v>
      </c>
    </row>
    <row r="775" spans="1:16" ht="22.5" hidden="1" customHeight="1">
      <c r="A775" s="8">
        <v>772</v>
      </c>
      <c r="B775" s="32" t="s">
        <v>1709</v>
      </c>
      <c r="C775" s="33"/>
      <c r="D775" s="39" t="s">
        <v>17</v>
      </c>
      <c r="E775" s="35">
        <v>41970</v>
      </c>
      <c r="F775" s="36" t="s">
        <v>1710</v>
      </c>
      <c r="G775" s="94">
        <v>1.75</v>
      </c>
      <c r="H775" s="36">
        <v>11.46</v>
      </c>
      <c r="I775" s="37">
        <v>1575</v>
      </c>
      <c r="J775" s="35">
        <v>42151</v>
      </c>
      <c r="K775" s="34" t="s">
        <v>19</v>
      </c>
      <c r="L775" s="34" t="s">
        <v>297</v>
      </c>
      <c r="M775" s="34" t="s">
        <v>69</v>
      </c>
      <c r="N775" s="34" t="s">
        <v>200</v>
      </c>
      <c r="O775" s="34" t="s">
        <v>221</v>
      </c>
      <c r="P775" s="97">
        <f t="shared" si="12"/>
        <v>0.9</v>
      </c>
    </row>
    <row r="776" spans="1:16" ht="22.5" hidden="1" customHeight="1">
      <c r="A776" s="8">
        <v>773</v>
      </c>
      <c r="B776" s="32" t="s">
        <v>1711</v>
      </c>
      <c r="C776" s="33"/>
      <c r="D776" s="39" t="s">
        <v>17</v>
      </c>
      <c r="E776" s="35">
        <v>41970</v>
      </c>
      <c r="F776" s="36" t="s">
        <v>1712</v>
      </c>
      <c r="G776" s="94">
        <v>0.8</v>
      </c>
      <c r="H776" s="36">
        <v>5.4909999999999997</v>
      </c>
      <c r="I776" s="37">
        <v>720</v>
      </c>
      <c r="J776" s="35">
        <v>42151</v>
      </c>
      <c r="K776" s="34" t="s">
        <v>19</v>
      </c>
      <c r="L776" s="34" t="s">
        <v>26</v>
      </c>
      <c r="M776" s="34" t="s">
        <v>27</v>
      </c>
      <c r="N776" s="34" t="s">
        <v>200</v>
      </c>
      <c r="O776" s="34" t="s">
        <v>60</v>
      </c>
      <c r="P776" s="97">
        <f t="shared" si="12"/>
        <v>0.89999999999999991</v>
      </c>
    </row>
    <row r="777" spans="1:16" ht="22.5" hidden="1" customHeight="1">
      <c r="A777" s="8">
        <v>774</v>
      </c>
      <c r="B777" s="32" t="s">
        <v>1713</v>
      </c>
      <c r="C777" s="33"/>
      <c r="D777" s="39" t="s">
        <v>31</v>
      </c>
      <c r="E777" s="35">
        <v>41970</v>
      </c>
      <c r="F777" s="36" t="s">
        <v>1714</v>
      </c>
      <c r="G777" s="94">
        <v>2</v>
      </c>
      <c r="H777" s="36">
        <v>16</v>
      </c>
      <c r="I777" s="37">
        <v>1800</v>
      </c>
      <c r="J777" s="35">
        <v>42338</v>
      </c>
      <c r="K777" s="34" t="s">
        <v>96</v>
      </c>
      <c r="L777" s="34" t="s">
        <v>109</v>
      </c>
      <c r="M777" s="34" t="s">
        <v>69</v>
      </c>
      <c r="N777" s="34" t="s">
        <v>1155</v>
      </c>
      <c r="O777" s="34" t="s">
        <v>28</v>
      </c>
      <c r="P777" s="97">
        <f t="shared" si="12"/>
        <v>0.9</v>
      </c>
    </row>
    <row r="778" spans="1:16" ht="22.5" hidden="1" customHeight="1">
      <c r="A778" s="8">
        <v>775</v>
      </c>
      <c r="B778" s="32" t="s">
        <v>1715</v>
      </c>
      <c r="C778" s="33"/>
      <c r="D778" s="39" t="s">
        <v>31</v>
      </c>
      <c r="E778" s="35">
        <v>41970</v>
      </c>
      <c r="F778" s="36" t="s">
        <v>1716</v>
      </c>
      <c r="G778" s="94">
        <v>2.8</v>
      </c>
      <c r="H778" s="36">
        <v>22.4</v>
      </c>
      <c r="I778" s="37">
        <v>2520</v>
      </c>
      <c r="J778" s="35">
        <v>42338</v>
      </c>
      <c r="K778" s="34" t="s">
        <v>96</v>
      </c>
      <c r="L778" s="34" t="s">
        <v>109</v>
      </c>
      <c r="M778" s="34" t="s">
        <v>69</v>
      </c>
      <c r="N778" s="34" t="s">
        <v>1155</v>
      </c>
      <c r="O778" s="34" t="s">
        <v>221</v>
      </c>
      <c r="P778" s="97">
        <f t="shared" si="12"/>
        <v>0.9</v>
      </c>
    </row>
    <row r="779" spans="1:16" ht="22.5" hidden="1" customHeight="1">
      <c r="A779" s="8">
        <v>776</v>
      </c>
      <c r="B779" s="32" t="s">
        <v>1717</v>
      </c>
      <c r="C779" s="33"/>
      <c r="D779" s="39" t="s">
        <v>31</v>
      </c>
      <c r="E779" s="35">
        <v>41970</v>
      </c>
      <c r="F779" s="36" t="s">
        <v>1718</v>
      </c>
      <c r="G779" s="94">
        <v>3</v>
      </c>
      <c r="H779" s="36">
        <v>24</v>
      </c>
      <c r="I779" s="37">
        <v>2700</v>
      </c>
      <c r="J779" s="35">
        <v>42338</v>
      </c>
      <c r="K779" s="34" t="s">
        <v>96</v>
      </c>
      <c r="L779" s="34" t="s">
        <v>109</v>
      </c>
      <c r="M779" s="34" t="s">
        <v>69</v>
      </c>
      <c r="N779" s="34" t="s">
        <v>1155</v>
      </c>
      <c r="O779" s="34" t="s">
        <v>23</v>
      </c>
      <c r="P779" s="97">
        <f t="shared" si="12"/>
        <v>0.9</v>
      </c>
    </row>
    <row r="780" spans="1:16" ht="22.5" hidden="1" customHeight="1">
      <c r="A780" s="8">
        <v>777</v>
      </c>
      <c r="B780" s="32" t="s">
        <v>1719</v>
      </c>
      <c r="C780" s="33"/>
      <c r="D780" s="39" t="s">
        <v>31</v>
      </c>
      <c r="E780" s="35">
        <v>41970</v>
      </c>
      <c r="F780" s="36" t="s">
        <v>1720</v>
      </c>
      <c r="G780" s="94">
        <v>1</v>
      </c>
      <c r="H780" s="36">
        <v>0.41599999999999998</v>
      </c>
      <c r="I780" s="37">
        <v>900</v>
      </c>
      <c r="J780" s="35">
        <v>41984</v>
      </c>
      <c r="K780" s="34" t="s">
        <v>68</v>
      </c>
      <c r="L780" s="34" t="s">
        <v>410</v>
      </c>
      <c r="M780" s="34" t="s">
        <v>69</v>
      </c>
      <c r="N780" s="34" t="s">
        <v>200</v>
      </c>
      <c r="O780" s="34" t="s">
        <v>283</v>
      </c>
      <c r="P780" s="97">
        <f t="shared" si="12"/>
        <v>0.9</v>
      </c>
    </row>
    <row r="781" spans="1:16" ht="22.5" hidden="1" customHeight="1">
      <c r="A781" s="8">
        <v>778</v>
      </c>
      <c r="B781" s="32" t="s">
        <v>1721</v>
      </c>
      <c r="C781" s="33" t="s">
        <v>1722</v>
      </c>
      <c r="D781" s="39" t="s">
        <v>714</v>
      </c>
      <c r="E781" s="35">
        <v>41977</v>
      </c>
      <c r="F781" s="36" t="s">
        <v>1723</v>
      </c>
      <c r="G781" s="94">
        <v>10</v>
      </c>
      <c r="H781" s="36">
        <v>24.43</v>
      </c>
      <c r="I781" s="37">
        <v>20000</v>
      </c>
      <c r="J781" s="35">
        <v>43131</v>
      </c>
      <c r="K781" s="34" t="s">
        <v>1039</v>
      </c>
      <c r="L781" s="34" t="s">
        <v>716</v>
      </c>
      <c r="M781" s="34" t="s">
        <v>1040</v>
      </c>
      <c r="N781" s="34" t="s">
        <v>200</v>
      </c>
      <c r="O781" s="34" t="s">
        <v>40</v>
      </c>
      <c r="P781" s="97">
        <f t="shared" si="12"/>
        <v>2</v>
      </c>
    </row>
    <row r="782" spans="1:16" ht="22.5" hidden="1" customHeight="1">
      <c r="A782" s="8">
        <v>779</v>
      </c>
      <c r="B782" s="32" t="s">
        <v>1721</v>
      </c>
      <c r="C782" s="33" t="s">
        <v>1724</v>
      </c>
      <c r="D782" s="39" t="s">
        <v>714</v>
      </c>
      <c r="E782" s="35">
        <v>41977</v>
      </c>
      <c r="F782" s="36" t="s">
        <v>1725</v>
      </c>
      <c r="G782" s="94">
        <v>10</v>
      </c>
      <c r="H782" s="36">
        <v>19.742999999999999</v>
      </c>
      <c r="I782" s="37">
        <v>20000</v>
      </c>
      <c r="J782" s="35">
        <v>42369</v>
      </c>
      <c r="K782" s="34" t="s">
        <v>1039</v>
      </c>
      <c r="L782" s="34" t="s">
        <v>716</v>
      </c>
      <c r="M782" s="34" t="s">
        <v>1040</v>
      </c>
      <c r="N782" s="34" t="s">
        <v>1155</v>
      </c>
      <c r="O782" s="34" t="s">
        <v>40</v>
      </c>
      <c r="P782" s="97">
        <f t="shared" si="12"/>
        <v>2</v>
      </c>
    </row>
    <row r="783" spans="1:16" ht="22.5" hidden="1" customHeight="1">
      <c r="A783" s="8">
        <v>780</v>
      </c>
      <c r="B783" s="32" t="s">
        <v>1726</v>
      </c>
      <c r="C783" s="33" t="s">
        <v>1727</v>
      </c>
      <c r="D783" s="39" t="s">
        <v>714</v>
      </c>
      <c r="E783" s="35">
        <v>41977</v>
      </c>
      <c r="F783" s="36" t="s">
        <v>1728</v>
      </c>
      <c r="G783" s="94">
        <v>38.4</v>
      </c>
      <c r="H783" s="36">
        <v>240</v>
      </c>
      <c r="I783" s="37">
        <v>34560</v>
      </c>
      <c r="J783" s="35">
        <v>42931</v>
      </c>
      <c r="K783" s="34" t="s">
        <v>19</v>
      </c>
      <c r="L783" s="34" t="s">
        <v>716</v>
      </c>
      <c r="M783" s="34" t="s">
        <v>69</v>
      </c>
      <c r="N783" s="34" t="s">
        <v>1155</v>
      </c>
      <c r="O783" s="34" t="s">
        <v>40</v>
      </c>
      <c r="P783" s="97">
        <f t="shared" si="12"/>
        <v>0.90000000000000013</v>
      </c>
    </row>
    <row r="784" spans="1:16" ht="22.5" hidden="1" customHeight="1">
      <c r="A784" s="8">
        <v>781</v>
      </c>
      <c r="B784" s="32" t="s">
        <v>1729</v>
      </c>
      <c r="C784" s="33"/>
      <c r="D784" s="39" t="s">
        <v>714</v>
      </c>
      <c r="E784" s="35">
        <v>41977</v>
      </c>
      <c r="F784" s="36" t="s">
        <v>1730</v>
      </c>
      <c r="G784" s="94">
        <v>29.75</v>
      </c>
      <c r="H784" s="36">
        <v>59.11</v>
      </c>
      <c r="I784" s="37">
        <v>59500</v>
      </c>
      <c r="J784" s="35">
        <v>42369</v>
      </c>
      <c r="K784" s="34" t="s">
        <v>1039</v>
      </c>
      <c r="L784" s="34" t="s">
        <v>716</v>
      </c>
      <c r="M784" s="34" t="s">
        <v>1040</v>
      </c>
      <c r="N784" s="34" t="s">
        <v>1155</v>
      </c>
      <c r="O784" s="34" t="s">
        <v>28</v>
      </c>
      <c r="P784" s="97">
        <f t="shared" si="12"/>
        <v>2</v>
      </c>
    </row>
    <row r="785" spans="1:16" ht="22.5" hidden="1" customHeight="1">
      <c r="A785" s="8">
        <v>782</v>
      </c>
      <c r="B785" s="32" t="s">
        <v>1731</v>
      </c>
      <c r="C785" s="33"/>
      <c r="D785" s="39" t="s">
        <v>714</v>
      </c>
      <c r="E785" s="35">
        <v>41977</v>
      </c>
      <c r="F785" s="36" t="s">
        <v>1732</v>
      </c>
      <c r="G785" s="94">
        <v>29.7</v>
      </c>
      <c r="H785" s="36">
        <v>61.84</v>
      </c>
      <c r="I785" s="37">
        <v>59400</v>
      </c>
      <c r="J785" s="35">
        <v>42369</v>
      </c>
      <c r="K785" s="34" t="s">
        <v>1039</v>
      </c>
      <c r="L785" s="34" t="s">
        <v>716</v>
      </c>
      <c r="M785" s="34" t="s">
        <v>1040</v>
      </c>
      <c r="N785" s="34" t="s">
        <v>1155</v>
      </c>
      <c r="O785" s="34" t="s">
        <v>28</v>
      </c>
      <c r="P785" s="97">
        <f t="shared" si="12"/>
        <v>2</v>
      </c>
    </row>
    <row r="786" spans="1:16" ht="22.5" hidden="1" customHeight="1">
      <c r="A786" s="8">
        <v>783</v>
      </c>
      <c r="B786" s="32" t="s">
        <v>1733</v>
      </c>
      <c r="C786" s="33"/>
      <c r="D786" s="39" t="s">
        <v>714</v>
      </c>
      <c r="E786" s="35">
        <v>41977</v>
      </c>
      <c r="F786" s="36" t="s">
        <v>1734</v>
      </c>
      <c r="G786" s="94">
        <v>29.75</v>
      </c>
      <c r="H786" s="36">
        <v>59.098999999999997</v>
      </c>
      <c r="I786" s="37">
        <v>59500</v>
      </c>
      <c r="J786" s="35">
        <v>42369</v>
      </c>
      <c r="K786" s="34" t="s">
        <v>1039</v>
      </c>
      <c r="L786" s="34" t="s">
        <v>716</v>
      </c>
      <c r="M786" s="34" t="s">
        <v>1040</v>
      </c>
      <c r="N786" s="34" t="s">
        <v>1155</v>
      </c>
      <c r="O786" s="34" t="s">
        <v>28</v>
      </c>
      <c r="P786" s="97">
        <f t="shared" si="12"/>
        <v>2</v>
      </c>
    </row>
    <row r="787" spans="1:16" ht="22.5" hidden="1" customHeight="1">
      <c r="A787" s="8">
        <v>784</v>
      </c>
      <c r="B787" s="32" t="s">
        <v>1627</v>
      </c>
      <c r="C787" s="33" t="s">
        <v>1735</v>
      </c>
      <c r="D787" s="39" t="s">
        <v>714</v>
      </c>
      <c r="E787" s="35">
        <v>41977</v>
      </c>
      <c r="F787" s="36" t="s">
        <v>1736</v>
      </c>
      <c r="G787" s="94">
        <v>19.000000000000004</v>
      </c>
      <c r="H787" s="36">
        <v>104.48</v>
      </c>
      <c r="I787" s="37">
        <v>28500.000000000004</v>
      </c>
      <c r="J787" s="35">
        <v>42465</v>
      </c>
      <c r="K787" s="34" t="s">
        <v>43</v>
      </c>
      <c r="L787" s="34" t="s">
        <v>716</v>
      </c>
      <c r="M787" s="34" t="s">
        <v>44</v>
      </c>
      <c r="N787" s="34" t="s">
        <v>200</v>
      </c>
      <c r="O787" s="34" t="s">
        <v>280</v>
      </c>
      <c r="P787" s="97">
        <f t="shared" si="12"/>
        <v>1.5</v>
      </c>
    </row>
    <row r="788" spans="1:16" ht="22.5" hidden="1" customHeight="1">
      <c r="A788" s="8">
        <v>785</v>
      </c>
      <c r="B788" s="32" t="s">
        <v>1737</v>
      </c>
      <c r="C788" s="33" t="s">
        <v>1738</v>
      </c>
      <c r="D788" s="39" t="s">
        <v>714</v>
      </c>
      <c r="E788" s="35">
        <v>41977</v>
      </c>
      <c r="F788" s="36" t="s">
        <v>1739</v>
      </c>
      <c r="G788" s="94">
        <v>44.099999999999994</v>
      </c>
      <c r="H788" s="36">
        <v>171.6</v>
      </c>
      <c r="I788" s="37">
        <v>73650</v>
      </c>
      <c r="J788" s="35">
        <v>42465</v>
      </c>
      <c r="K788" s="34" t="s">
        <v>43</v>
      </c>
      <c r="L788" s="34" t="s">
        <v>716</v>
      </c>
      <c r="M788" s="34" t="s">
        <v>1740</v>
      </c>
      <c r="N788" s="34" t="s">
        <v>200</v>
      </c>
      <c r="O788" s="34" t="s">
        <v>280</v>
      </c>
      <c r="P788" s="97">
        <f t="shared" si="12"/>
        <v>1.6700680272108848</v>
      </c>
    </row>
    <row r="789" spans="1:16" ht="22.5" hidden="1" customHeight="1">
      <c r="A789" s="8">
        <v>786</v>
      </c>
      <c r="B789" s="32" t="s">
        <v>1741</v>
      </c>
      <c r="C789" s="33"/>
      <c r="D789" s="39" t="s">
        <v>17</v>
      </c>
      <c r="E789" s="35">
        <v>41977</v>
      </c>
      <c r="F789" s="36" t="s">
        <v>1742</v>
      </c>
      <c r="G789" s="94">
        <v>144.94999999999999</v>
      </c>
      <c r="H789" s="36">
        <v>1206.3</v>
      </c>
      <c r="I789" s="37">
        <v>144229.20000000001</v>
      </c>
      <c r="J789" s="35">
        <v>42584</v>
      </c>
      <c r="K789" s="34" t="s">
        <v>19</v>
      </c>
      <c r="L789" s="34" t="s">
        <v>109</v>
      </c>
      <c r="M789" s="34" t="s">
        <v>21</v>
      </c>
      <c r="N789" s="34" t="s">
        <v>200</v>
      </c>
      <c r="O789" s="34" t="s">
        <v>45</v>
      </c>
      <c r="P789" s="97">
        <f t="shared" si="12"/>
        <v>0.99502725077612997</v>
      </c>
    </row>
    <row r="790" spans="1:16" ht="22.5" hidden="1" customHeight="1">
      <c r="A790" s="8">
        <v>787</v>
      </c>
      <c r="B790" s="32" t="s">
        <v>1743</v>
      </c>
      <c r="C790" s="33"/>
      <c r="D790" s="39" t="s">
        <v>31</v>
      </c>
      <c r="E790" s="35">
        <v>41977</v>
      </c>
      <c r="F790" s="36" t="s">
        <v>1744</v>
      </c>
      <c r="G790" s="94">
        <v>49.5</v>
      </c>
      <c r="H790" s="36">
        <v>187</v>
      </c>
      <c r="I790" s="37">
        <v>99000</v>
      </c>
      <c r="J790" s="35">
        <v>43069</v>
      </c>
      <c r="K790" s="34" t="s">
        <v>108</v>
      </c>
      <c r="L790" s="34" t="s">
        <v>109</v>
      </c>
      <c r="M790" s="34" t="s">
        <v>110</v>
      </c>
      <c r="N790" s="34" t="s">
        <v>200</v>
      </c>
      <c r="O790" s="34" t="s">
        <v>63</v>
      </c>
      <c r="P790" s="97">
        <f t="shared" si="12"/>
        <v>2</v>
      </c>
    </row>
    <row r="791" spans="1:16" ht="22.5" hidden="1" customHeight="1">
      <c r="A791" s="8">
        <v>788</v>
      </c>
      <c r="B791" s="32" t="s">
        <v>1745</v>
      </c>
      <c r="C791" s="33"/>
      <c r="D791" s="39" t="s">
        <v>714</v>
      </c>
      <c r="E791" s="35">
        <v>41983</v>
      </c>
      <c r="F791" s="36" t="s">
        <v>1746</v>
      </c>
      <c r="G791" s="94">
        <v>30</v>
      </c>
      <c r="H791" s="36">
        <v>69.959999999999994</v>
      </c>
      <c r="I791" s="37">
        <v>60000</v>
      </c>
      <c r="J791" s="35">
        <v>42674</v>
      </c>
      <c r="K791" s="34" t="s">
        <v>1039</v>
      </c>
      <c r="L791" s="34" t="s">
        <v>716</v>
      </c>
      <c r="M791" s="34" t="s">
        <v>1040</v>
      </c>
      <c r="N791" s="34" t="s">
        <v>1155</v>
      </c>
      <c r="O791" s="34" t="s">
        <v>343</v>
      </c>
      <c r="P791" s="97">
        <f t="shared" si="12"/>
        <v>2</v>
      </c>
    </row>
    <row r="792" spans="1:16" ht="22.5" hidden="1" customHeight="1">
      <c r="A792" s="8">
        <v>789</v>
      </c>
      <c r="B792" s="32" t="s">
        <v>1747</v>
      </c>
      <c r="C792" s="33"/>
      <c r="D792" s="39" t="s">
        <v>714</v>
      </c>
      <c r="E792" s="35">
        <v>41983</v>
      </c>
      <c r="F792" s="36" t="s">
        <v>1748</v>
      </c>
      <c r="G792" s="94">
        <v>1</v>
      </c>
      <c r="H792" s="36">
        <v>8</v>
      </c>
      <c r="I792" s="37">
        <v>900</v>
      </c>
      <c r="J792" s="35">
        <v>42399</v>
      </c>
      <c r="K792" s="34" t="s">
        <v>96</v>
      </c>
      <c r="L792" s="34" t="s">
        <v>716</v>
      </c>
      <c r="M792" s="34" t="s">
        <v>69</v>
      </c>
      <c r="N792" s="34" t="s">
        <v>200</v>
      </c>
      <c r="O792" s="34" t="s">
        <v>60</v>
      </c>
      <c r="P792" s="97">
        <f t="shared" si="12"/>
        <v>0.9</v>
      </c>
    </row>
    <row r="793" spans="1:16" ht="22.5" hidden="1" customHeight="1">
      <c r="A793" s="8">
        <v>790</v>
      </c>
      <c r="B793" s="32" t="s">
        <v>1749</v>
      </c>
      <c r="C793" s="33"/>
      <c r="D793" s="39" t="s">
        <v>714</v>
      </c>
      <c r="E793" s="35">
        <v>41983</v>
      </c>
      <c r="F793" s="36" t="s">
        <v>1750</v>
      </c>
      <c r="G793" s="94">
        <v>6.5000000000000002E-2</v>
      </c>
      <c r="H793" s="36">
        <v>0.52</v>
      </c>
      <c r="I793" s="37">
        <v>58.5</v>
      </c>
      <c r="J793" s="35">
        <v>42155</v>
      </c>
      <c r="K793" s="34" t="s">
        <v>96</v>
      </c>
      <c r="L793" s="34" t="s">
        <v>716</v>
      </c>
      <c r="M793" s="34" t="s">
        <v>69</v>
      </c>
      <c r="N793" s="34" t="s">
        <v>200</v>
      </c>
      <c r="O793" s="34" t="s">
        <v>60</v>
      </c>
      <c r="P793" s="97">
        <f t="shared" si="12"/>
        <v>0.9</v>
      </c>
    </row>
    <row r="794" spans="1:16" ht="22.5" hidden="1" customHeight="1">
      <c r="A794" s="8">
        <v>791</v>
      </c>
      <c r="B794" s="32" t="s">
        <v>1751</v>
      </c>
      <c r="C794" s="33"/>
      <c r="D794" s="39" t="s">
        <v>714</v>
      </c>
      <c r="E794" s="35">
        <v>41983</v>
      </c>
      <c r="F794" s="36" t="s">
        <v>1752</v>
      </c>
      <c r="G794" s="94">
        <v>1</v>
      </c>
      <c r="H794" s="36">
        <v>8</v>
      </c>
      <c r="I794" s="37">
        <v>900</v>
      </c>
      <c r="J794" s="35">
        <v>42277</v>
      </c>
      <c r="K794" s="34" t="s">
        <v>96</v>
      </c>
      <c r="L794" s="34" t="s">
        <v>716</v>
      </c>
      <c r="M794" s="34" t="s">
        <v>69</v>
      </c>
      <c r="N794" s="34" t="s">
        <v>200</v>
      </c>
      <c r="O794" s="34" t="s">
        <v>84</v>
      </c>
      <c r="P794" s="97">
        <f t="shared" si="12"/>
        <v>0.9</v>
      </c>
    </row>
    <row r="795" spans="1:16" ht="22.5" customHeight="1">
      <c r="A795" s="8">
        <v>792</v>
      </c>
      <c r="B795" s="32" t="s">
        <v>1753</v>
      </c>
      <c r="C795" s="33"/>
      <c r="D795" s="39" t="s">
        <v>714</v>
      </c>
      <c r="E795" s="35">
        <v>41983</v>
      </c>
      <c r="F795" s="36" t="s">
        <v>1754</v>
      </c>
      <c r="G795" s="94">
        <v>30</v>
      </c>
      <c r="H795" s="36">
        <v>71.010000000000005</v>
      </c>
      <c r="I795" s="37">
        <v>60000</v>
      </c>
      <c r="J795" s="35">
        <v>42369</v>
      </c>
      <c r="K795" s="34" t="s">
        <v>1039</v>
      </c>
      <c r="L795" s="34" t="s">
        <v>716</v>
      </c>
      <c r="M795" s="34" t="s">
        <v>1040</v>
      </c>
      <c r="N795" s="34" t="s">
        <v>1155</v>
      </c>
      <c r="O795" s="34" t="s">
        <v>153</v>
      </c>
      <c r="P795" s="97">
        <f t="shared" si="12"/>
        <v>2</v>
      </c>
    </row>
    <row r="796" spans="1:16" ht="22.5" hidden="1" customHeight="1">
      <c r="A796" s="8">
        <v>793</v>
      </c>
      <c r="B796" s="32" t="s">
        <v>1755</v>
      </c>
      <c r="C796" s="33"/>
      <c r="D796" s="39" t="s">
        <v>31</v>
      </c>
      <c r="E796" s="35">
        <v>41983</v>
      </c>
      <c r="F796" s="36" t="s">
        <v>1756</v>
      </c>
      <c r="G796" s="94">
        <v>0.92</v>
      </c>
      <c r="H796" s="36">
        <v>1.857</v>
      </c>
      <c r="I796" s="37">
        <v>1840</v>
      </c>
      <c r="J796" s="35">
        <v>42277</v>
      </c>
      <c r="K796" s="34" t="s">
        <v>1039</v>
      </c>
      <c r="L796" s="34" t="s">
        <v>109</v>
      </c>
      <c r="M796" s="34" t="s">
        <v>1040</v>
      </c>
      <c r="N796" s="34" t="s">
        <v>22</v>
      </c>
      <c r="O796" s="34" t="s">
        <v>84</v>
      </c>
      <c r="P796" s="97">
        <f t="shared" si="12"/>
        <v>2</v>
      </c>
    </row>
    <row r="797" spans="1:16" ht="22.5" hidden="1" customHeight="1">
      <c r="A797" s="8">
        <v>794</v>
      </c>
      <c r="B797" s="32" t="s">
        <v>1757</v>
      </c>
      <c r="C797" s="33"/>
      <c r="D797" s="39" t="s">
        <v>31</v>
      </c>
      <c r="E797" s="35">
        <v>41983</v>
      </c>
      <c r="F797" s="36" t="s">
        <v>1758</v>
      </c>
      <c r="G797" s="94">
        <v>1.89</v>
      </c>
      <c r="H797" s="36">
        <v>3</v>
      </c>
      <c r="I797" s="37">
        <v>3780</v>
      </c>
      <c r="J797" s="35">
        <v>42165</v>
      </c>
      <c r="K797" s="34" t="s">
        <v>1039</v>
      </c>
      <c r="L797" s="34" t="s">
        <v>402</v>
      </c>
      <c r="M797" s="34" t="s">
        <v>1040</v>
      </c>
      <c r="N797" s="34" t="s">
        <v>200</v>
      </c>
      <c r="O797" s="34" t="s">
        <v>358</v>
      </c>
      <c r="P797" s="97">
        <f t="shared" si="12"/>
        <v>2</v>
      </c>
    </row>
    <row r="798" spans="1:16" ht="22.5" customHeight="1">
      <c r="A798" s="8">
        <v>795</v>
      </c>
      <c r="B798" s="32" t="s">
        <v>1759</v>
      </c>
      <c r="C798" s="33"/>
      <c r="D798" s="39" t="s">
        <v>31</v>
      </c>
      <c r="E798" s="35">
        <v>41983</v>
      </c>
      <c r="F798" s="36" t="s">
        <v>1760</v>
      </c>
      <c r="G798" s="94">
        <v>0.76400000000000001</v>
      </c>
      <c r="H798" s="36">
        <v>1.7</v>
      </c>
      <c r="I798" s="37">
        <v>1528</v>
      </c>
      <c r="J798" s="35">
        <v>42735</v>
      </c>
      <c r="K798" s="34" t="s">
        <v>1039</v>
      </c>
      <c r="L798" s="34" t="s">
        <v>109</v>
      </c>
      <c r="M798" s="34" t="s">
        <v>1040</v>
      </c>
      <c r="N798" s="34" t="s">
        <v>200</v>
      </c>
      <c r="O798" s="34" t="s">
        <v>153</v>
      </c>
      <c r="P798" s="97">
        <f t="shared" si="12"/>
        <v>2</v>
      </c>
    </row>
    <row r="799" spans="1:16" ht="22.5" hidden="1" customHeight="1">
      <c r="A799" s="8">
        <v>796</v>
      </c>
      <c r="B799" s="32" t="s">
        <v>1761</v>
      </c>
      <c r="C799" s="33"/>
      <c r="D799" s="39" t="s">
        <v>302</v>
      </c>
      <c r="E799" s="35">
        <v>41983</v>
      </c>
      <c r="F799" s="36" t="s">
        <v>1762</v>
      </c>
      <c r="G799" s="94">
        <v>142.65</v>
      </c>
      <c r="H799" s="36">
        <v>1224.6199999999999</v>
      </c>
      <c r="I799" s="37">
        <v>146741.25</v>
      </c>
      <c r="J799" s="35">
        <v>42474</v>
      </c>
      <c r="K799" s="34" t="s">
        <v>19</v>
      </c>
      <c r="L799" s="34" t="s">
        <v>304</v>
      </c>
      <c r="M799" s="34" t="s">
        <v>1763</v>
      </c>
      <c r="N799" s="34" t="s">
        <v>200</v>
      </c>
      <c r="O799" s="34" t="s">
        <v>23</v>
      </c>
      <c r="P799" s="97">
        <f t="shared" si="12"/>
        <v>1.0286803364879076</v>
      </c>
    </row>
    <row r="800" spans="1:16" ht="22.5" hidden="1" customHeight="1">
      <c r="A800" s="8">
        <v>797</v>
      </c>
      <c r="B800" s="32" t="s">
        <v>1764</v>
      </c>
      <c r="C800" s="33"/>
      <c r="D800" s="39" t="s">
        <v>714</v>
      </c>
      <c r="E800" s="35">
        <v>41983</v>
      </c>
      <c r="F800" s="36" t="s">
        <v>1765</v>
      </c>
      <c r="G800" s="94">
        <v>30</v>
      </c>
      <c r="H800" s="36">
        <v>75.822999999999993</v>
      </c>
      <c r="I800" s="37">
        <v>60000</v>
      </c>
      <c r="J800" s="35">
        <v>42369</v>
      </c>
      <c r="K800" s="34" t="s">
        <v>1039</v>
      </c>
      <c r="L800" s="34" t="s">
        <v>716</v>
      </c>
      <c r="M800" s="34" t="s">
        <v>1040</v>
      </c>
      <c r="N800" s="34" t="s">
        <v>200</v>
      </c>
      <c r="O800" s="34" t="s">
        <v>840</v>
      </c>
      <c r="P800" s="97">
        <f t="shared" si="12"/>
        <v>2</v>
      </c>
    </row>
    <row r="801" spans="1:16" ht="22.5" hidden="1" customHeight="1">
      <c r="A801" s="8">
        <v>798</v>
      </c>
      <c r="B801" s="32" t="s">
        <v>1296</v>
      </c>
      <c r="C801" s="33" t="s">
        <v>1766</v>
      </c>
      <c r="D801" s="39" t="s">
        <v>714</v>
      </c>
      <c r="E801" s="35">
        <v>41991</v>
      </c>
      <c r="F801" s="36" t="s">
        <v>1767</v>
      </c>
      <c r="G801" s="94">
        <v>16</v>
      </c>
      <c r="H801" s="36">
        <v>34.479999999999997</v>
      </c>
      <c r="I801" s="37">
        <v>32000</v>
      </c>
      <c r="J801" s="35">
        <v>42830</v>
      </c>
      <c r="K801" s="34" t="s">
        <v>1039</v>
      </c>
      <c r="L801" s="34" t="s">
        <v>716</v>
      </c>
      <c r="M801" s="34" t="s">
        <v>1040</v>
      </c>
      <c r="N801" s="34" t="s">
        <v>1155</v>
      </c>
      <c r="O801" s="34" t="s">
        <v>103</v>
      </c>
      <c r="P801" s="97">
        <f t="shared" si="12"/>
        <v>2</v>
      </c>
    </row>
    <row r="802" spans="1:16" ht="22.5" hidden="1" customHeight="1">
      <c r="A802" s="8">
        <v>799</v>
      </c>
      <c r="B802" s="32" t="s">
        <v>1296</v>
      </c>
      <c r="C802" s="33" t="s">
        <v>1768</v>
      </c>
      <c r="D802" s="39" t="s">
        <v>714</v>
      </c>
      <c r="E802" s="35">
        <v>41991</v>
      </c>
      <c r="F802" s="36" t="s">
        <v>1769</v>
      </c>
      <c r="G802" s="94">
        <v>16</v>
      </c>
      <c r="H802" s="36">
        <v>34.479999999999997</v>
      </c>
      <c r="I802" s="37">
        <v>32000</v>
      </c>
      <c r="J802" s="35">
        <v>42830</v>
      </c>
      <c r="K802" s="34" t="s">
        <v>1039</v>
      </c>
      <c r="L802" s="34" t="s">
        <v>716</v>
      </c>
      <c r="M802" s="34" t="s">
        <v>1040</v>
      </c>
      <c r="N802" s="34" t="s">
        <v>1155</v>
      </c>
      <c r="O802" s="34" t="s">
        <v>103</v>
      </c>
      <c r="P802" s="97">
        <f t="shared" si="12"/>
        <v>2</v>
      </c>
    </row>
    <row r="803" spans="1:16" ht="22.5" hidden="1" customHeight="1">
      <c r="A803" s="8">
        <v>800</v>
      </c>
      <c r="B803" s="32" t="s">
        <v>1770</v>
      </c>
      <c r="C803" s="33"/>
      <c r="D803" s="39" t="s">
        <v>17</v>
      </c>
      <c r="E803" s="35">
        <v>41991</v>
      </c>
      <c r="F803" s="36" t="s">
        <v>1771</v>
      </c>
      <c r="G803" s="94">
        <v>12.9</v>
      </c>
      <c r="H803" s="36">
        <v>97.784000000000006</v>
      </c>
      <c r="I803" s="37">
        <v>11610</v>
      </c>
      <c r="J803" s="35">
        <v>42551</v>
      </c>
      <c r="K803" s="34" t="s">
        <v>19</v>
      </c>
      <c r="L803" s="34" t="s">
        <v>297</v>
      </c>
      <c r="M803" s="34" t="s">
        <v>27</v>
      </c>
      <c r="N803" s="34" t="s">
        <v>200</v>
      </c>
      <c r="O803" s="34" t="s">
        <v>136</v>
      </c>
      <c r="P803" s="97">
        <f t="shared" si="12"/>
        <v>0.89999999999999991</v>
      </c>
    </row>
    <row r="804" spans="1:16" ht="22.5" hidden="1" customHeight="1">
      <c r="A804" s="8">
        <v>801</v>
      </c>
      <c r="B804" s="32" t="s">
        <v>1772</v>
      </c>
      <c r="C804" s="33"/>
      <c r="D804" s="39" t="s">
        <v>17</v>
      </c>
      <c r="E804" s="35">
        <v>41991</v>
      </c>
      <c r="F804" s="36" t="s">
        <v>1773</v>
      </c>
      <c r="G804" s="94">
        <v>1.8839999999999999</v>
      </c>
      <c r="H804" s="36">
        <v>14.853</v>
      </c>
      <c r="I804" s="37">
        <v>1695.6</v>
      </c>
      <c r="J804" s="35">
        <v>42094</v>
      </c>
      <c r="K804" s="34" t="s">
        <v>19</v>
      </c>
      <c r="L804" s="34" t="s">
        <v>109</v>
      </c>
      <c r="M804" s="34" t="s">
        <v>69</v>
      </c>
      <c r="N804" s="34" t="s">
        <v>200</v>
      </c>
      <c r="O804" s="34" t="s">
        <v>308</v>
      </c>
      <c r="P804" s="97">
        <f t="shared" si="12"/>
        <v>0.9</v>
      </c>
    </row>
    <row r="805" spans="1:16" ht="22.5" hidden="1" customHeight="1">
      <c r="A805" s="8">
        <v>802</v>
      </c>
      <c r="B805" s="32" t="s">
        <v>1774</v>
      </c>
      <c r="C805" s="33"/>
      <c r="D805" s="39" t="s">
        <v>31</v>
      </c>
      <c r="E805" s="35">
        <v>41991</v>
      </c>
      <c r="F805" s="36" t="s">
        <v>1775</v>
      </c>
      <c r="G805" s="94">
        <v>15</v>
      </c>
      <c r="H805" s="36">
        <v>42.048000000000002</v>
      </c>
      <c r="I805" s="37">
        <v>30000</v>
      </c>
      <c r="J805" s="35">
        <v>42369</v>
      </c>
      <c r="K805" s="34" t="s">
        <v>108</v>
      </c>
      <c r="L805" s="34" t="s">
        <v>896</v>
      </c>
      <c r="M805" s="34" t="s">
        <v>110</v>
      </c>
      <c r="N805" s="34" t="s">
        <v>200</v>
      </c>
      <c r="O805" s="34" t="s">
        <v>111</v>
      </c>
      <c r="P805" s="97">
        <f t="shared" si="12"/>
        <v>2</v>
      </c>
    </row>
    <row r="806" spans="1:16" ht="22.5" hidden="1" customHeight="1">
      <c r="A806" s="8">
        <v>803</v>
      </c>
      <c r="B806" s="32" t="s">
        <v>1228</v>
      </c>
      <c r="C806" s="33"/>
      <c r="D806" s="39" t="s">
        <v>31</v>
      </c>
      <c r="E806" s="35">
        <v>42019</v>
      </c>
      <c r="F806" s="36" t="s">
        <v>1776</v>
      </c>
      <c r="G806" s="94" t="s">
        <v>1777</v>
      </c>
      <c r="H806" s="40"/>
      <c r="I806" s="41"/>
      <c r="J806" s="35">
        <v>42033</v>
      </c>
      <c r="K806" s="34" t="s">
        <v>1039</v>
      </c>
      <c r="L806" s="34" t="s">
        <v>109</v>
      </c>
      <c r="M806" s="34" t="s">
        <v>1040</v>
      </c>
      <c r="N806" s="34" t="s">
        <v>243</v>
      </c>
      <c r="O806" s="34" t="s">
        <v>343</v>
      </c>
      <c r="P806" s="97" t="e">
        <f t="shared" si="12"/>
        <v>#VALUE!</v>
      </c>
    </row>
    <row r="807" spans="1:16" ht="22.5" hidden="1" customHeight="1">
      <c r="A807" s="8">
        <v>804</v>
      </c>
      <c r="B807" s="32" t="s">
        <v>1778</v>
      </c>
      <c r="C807" s="33"/>
      <c r="D807" s="39" t="s">
        <v>31</v>
      </c>
      <c r="E807" s="35">
        <v>42019</v>
      </c>
      <c r="F807" s="36" t="s">
        <v>1779</v>
      </c>
      <c r="G807" s="94">
        <v>19.8</v>
      </c>
      <c r="H807" s="36">
        <v>39.118000000000002</v>
      </c>
      <c r="I807" s="37">
        <v>39600</v>
      </c>
      <c r="J807" s="35">
        <v>42614</v>
      </c>
      <c r="K807" s="34" t="s">
        <v>1039</v>
      </c>
      <c r="L807" s="34" t="s">
        <v>109</v>
      </c>
      <c r="M807" s="34" t="s">
        <v>1040</v>
      </c>
      <c r="N807" s="34" t="s">
        <v>200</v>
      </c>
      <c r="O807" s="34" t="s">
        <v>28</v>
      </c>
      <c r="P807" s="97">
        <f t="shared" si="12"/>
        <v>2</v>
      </c>
    </row>
    <row r="808" spans="1:16" ht="22.5" hidden="1" customHeight="1">
      <c r="A808" s="8">
        <v>805</v>
      </c>
      <c r="B808" s="32" t="s">
        <v>1780</v>
      </c>
      <c r="C808" s="33"/>
      <c r="D808" s="39" t="s">
        <v>31</v>
      </c>
      <c r="E808" s="35">
        <v>42019</v>
      </c>
      <c r="F808" s="36" t="s">
        <v>1781</v>
      </c>
      <c r="G808" s="94">
        <v>396</v>
      </c>
      <c r="H808" s="36">
        <v>1310</v>
      </c>
      <c r="I808" s="37">
        <v>792000</v>
      </c>
      <c r="J808" s="35">
        <v>43281</v>
      </c>
      <c r="K808" s="34" t="s">
        <v>108</v>
      </c>
      <c r="L808" s="34" t="s">
        <v>109</v>
      </c>
      <c r="M808" s="34" t="s">
        <v>110</v>
      </c>
      <c r="N808" s="34" t="s">
        <v>200</v>
      </c>
      <c r="O808" s="34" t="s">
        <v>111</v>
      </c>
      <c r="P808" s="97">
        <f t="shared" si="12"/>
        <v>2</v>
      </c>
    </row>
    <row r="809" spans="1:16" ht="22.5" hidden="1" customHeight="1">
      <c r="A809" s="8">
        <v>806</v>
      </c>
      <c r="B809" s="32" t="s">
        <v>1782</v>
      </c>
      <c r="C809" s="33"/>
      <c r="D809" s="39" t="s">
        <v>31</v>
      </c>
      <c r="E809" s="35">
        <v>42019</v>
      </c>
      <c r="F809" s="36" t="s">
        <v>1783</v>
      </c>
      <c r="G809" s="94">
        <v>70</v>
      </c>
      <c r="H809" s="36">
        <v>320.14999999999998</v>
      </c>
      <c r="I809" s="37">
        <v>140000</v>
      </c>
      <c r="J809" s="35">
        <v>42704</v>
      </c>
      <c r="K809" s="34" t="s">
        <v>108</v>
      </c>
      <c r="L809" s="34" t="s">
        <v>109</v>
      </c>
      <c r="M809" s="34" t="s">
        <v>110</v>
      </c>
      <c r="N809" s="34" t="s">
        <v>1155</v>
      </c>
      <c r="O809" s="34" t="s">
        <v>103</v>
      </c>
      <c r="P809" s="97">
        <f t="shared" si="12"/>
        <v>2</v>
      </c>
    </row>
    <row r="810" spans="1:16" ht="22.5" customHeight="1">
      <c r="A810" s="8">
        <v>807</v>
      </c>
      <c r="B810" s="32" t="s">
        <v>1784</v>
      </c>
      <c r="C810" s="33" t="s">
        <v>1785</v>
      </c>
      <c r="D810" s="39" t="s">
        <v>714</v>
      </c>
      <c r="E810" s="35">
        <v>42019</v>
      </c>
      <c r="F810" s="36" t="s">
        <v>1786</v>
      </c>
      <c r="G810" s="94">
        <v>30</v>
      </c>
      <c r="H810" s="36">
        <v>67</v>
      </c>
      <c r="I810" s="37">
        <v>60000</v>
      </c>
      <c r="J810" s="35">
        <v>42886</v>
      </c>
      <c r="K810" s="34" t="s">
        <v>1039</v>
      </c>
      <c r="L810" s="34" t="s">
        <v>716</v>
      </c>
      <c r="M810" s="34" t="s">
        <v>1040</v>
      </c>
      <c r="N810" s="34" t="s">
        <v>1155</v>
      </c>
      <c r="O810" s="34" t="s">
        <v>153</v>
      </c>
      <c r="P810" s="97">
        <f t="shared" si="12"/>
        <v>2</v>
      </c>
    </row>
    <row r="811" spans="1:16" ht="22.5" hidden="1" customHeight="1">
      <c r="A811" s="8">
        <v>808</v>
      </c>
      <c r="B811" s="32" t="s">
        <v>1787</v>
      </c>
      <c r="C811" s="33" t="s">
        <v>1788</v>
      </c>
      <c r="D811" s="39" t="s">
        <v>714</v>
      </c>
      <c r="E811" s="35">
        <v>42019</v>
      </c>
      <c r="F811" s="36" t="s">
        <v>1789</v>
      </c>
      <c r="G811" s="94">
        <v>30</v>
      </c>
      <c r="H811" s="36">
        <v>61</v>
      </c>
      <c r="I811" s="37">
        <v>60000</v>
      </c>
      <c r="J811" s="35">
        <v>42886</v>
      </c>
      <c r="K811" s="34" t="s">
        <v>1039</v>
      </c>
      <c r="L811" s="34" t="s">
        <v>716</v>
      </c>
      <c r="M811" s="34" t="s">
        <v>1040</v>
      </c>
      <c r="N811" s="34" t="s">
        <v>1155</v>
      </c>
      <c r="O811" s="34" t="s">
        <v>221</v>
      </c>
      <c r="P811" s="97">
        <f t="shared" si="12"/>
        <v>2</v>
      </c>
    </row>
    <row r="812" spans="1:16" ht="22.5" hidden="1" customHeight="1">
      <c r="A812" s="8">
        <v>809</v>
      </c>
      <c r="B812" s="32" t="s">
        <v>1790</v>
      </c>
      <c r="C812" s="33" t="s">
        <v>1791</v>
      </c>
      <c r="D812" s="39" t="s">
        <v>714</v>
      </c>
      <c r="E812" s="35">
        <v>42019</v>
      </c>
      <c r="F812" s="36" t="s">
        <v>1792</v>
      </c>
      <c r="G812" s="94">
        <v>30</v>
      </c>
      <c r="H812" s="36">
        <v>60</v>
      </c>
      <c r="I812" s="37">
        <v>60000</v>
      </c>
      <c r="J812" s="35">
        <v>42313</v>
      </c>
      <c r="K812" s="34" t="s">
        <v>1039</v>
      </c>
      <c r="L812" s="34" t="s">
        <v>716</v>
      </c>
      <c r="M812" s="34" t="s">
        <v>1040</v>
      </c>
      <c r="N812" s="34" t="s">
        <v>200</v>
      </c>
      <c r="O812" s="34" t="s">
        <v>40</v>
      </c>
      <c r="P812" s="97">
        <f t="shared" si="12"/>
        <v>2</v>
      </c>
    </row>
    <row r="813" spans="1:16" ht="22.5" hidden="1" customHeight="1">
      <c r="A813" s="8">
        <v>810</v>
      </c>
      <c r="B813" s="32" t="s">
        <v>1790</v>
      </c>
      <c r="C813" s="33" t="s">
        <v>1793</v>
      </c>
      <c r="D813" s="39" t="s">
        <v>714</v>
      </c>
      <c r="E813" s="35">
        <v>42019</v>
      </c>
      <c r="F813" s="36" t="s">
        <v>1794</v>
      </c>
      <c r="G813" s="94">
        <v>30</v>
      </c>
      <c r="H813" s="36">
        <v>60</v>
      </c>
      <c r="I813" s="37">
        <v>60000</v>
      </c>
      <c r="J813" s="35">
        <v>42313</v>
      </c>
      <c r="K813" s="34" t="s">
        <v>1039</v>
      </c>
      <c r="L813" s="34" t="s">
        <v>716</v>
      </c>
      <c r="M813" s="34" t="s">
        <v>1040</v>
      </c>
      <c r="N813" s="34" t="s">
        <v>200</v>
      </c>
      <c r="O813" s="34" t="s">
        <v>40</v>
      </c>
      <c r="P813" s="97">
        <f t="shared" si="12"/>
        <v>2</v>
      </c>
    </row>
    <row r="814" spans="1:16" ht="22.5" hidden="1" customHeight="1">
      <c r="A814" s="8">
        <v>811</v>
      </c>
      <c r="B814" s="32" t="s">
        <v>1790</v>
      </c>
      <c r="C814" s="33" t="s">
        <v>1795</v>
      </c>
      <c r="D814" s="39" t="s">
        <v>714</v>
      </c>
      <c r="E814" s="35">
        <v>42019</v>
      </c>
      <c r="F814" s="36" t="s">
        <v>1796</v>
      </c>
      <c r="G814" s="94">
        <v>30</v>
      </c>
      <c r="H814" s="36">
        <v>60</v>
      </c>
      <c r="I814" s="37">
        <v>60000</v>
      </c>
      <c r="J814" s="35">
        <v>42313</v>
      </c>
      <c r="K814" s="34" t="s">
        <v>1039</v>
      </c>
      <c r="L814" s="34" t="s">
        <v>716</v>
      </c>
      <c r="M814" s="34" t="s">
        <v>1040</v>
      </c>
      <c r="N814" s="34" t="s">
        <v>200</v>
      </c>
      <c r="O814" s="34" t="s">
        <v>280</v>
      </c>
      <c r="P814" s="97">
        <f t="shared" si="12"/>
        <v>2</v>
      </c>
    </row>
    <row r="815" spans="1:16" ht="22.5" hidden="1" customHeight="1">
      <c r="A815" s="8">
        <v>812</v>
      </c>
      <c r="B815" s="32" t="s">
        <v>1790</v>
      </c>
      <c r="C815" s="33" t="s">
        <v>1797</v>
      </c>
      <c r="D815" s="39" t="s">
        <v>714</v>
      </c>
      <c r="E815" s="35">
        <v>42019</v>
      </c>
      <c r="F815" s="36" t="s">
        <v>1798</v>
      </c>
      <c r="G815" s="94">
        <v>30</v>
      </c>
      <c r="H815" s="36">
        <v>60</v>
      </c>
      <c r="I815" s="37">
        <v>60000</v>
      </c>
      <c r="J815" s="35">
        <v>42313</v>
      </c>
      <c r="K815" s="34" t="s">
        <v>1039</v>
      </c>
      <c r="L815" s="34" t="s">
        <v>716</v>
      </c>
      <c r="M815" s="34" t="s">
        <v>1040</v>
      </c>
      <c r="N815" s="34" t="s">
        <v>200</v>
      </c>
      <c r="O815" s="34" t="s">
        <v>115</v>
      </c>
      <c r="P815" s="97">
        <f t="shared" si="12"/>
        <v>2</v>
      </c>
    </row>
    <row r="816" spans="1:16" ht="22.5" hidden="1" customHeight="1">
      <c r="A816" s="8">
        <v>813</v>
      </c>
      <c r="B816" s="32" t="s">
        <v>1790</v>
      </c>
      <c r="C816" s="33" t="s">
        <v>1799</v>
      </c>
      <c r="D816" s="39" t="s">
        <v>714</v>
      </c>
      <c r="E816" s="35">
        <v>42019</v>
      </c>
      <c r="F816" s="36" t="s">
        <v>1800</v>
      </c>
      <c r="G816" s="94">
        <v>30</v>
      </c>
      <c r="H816" s="36">
        <v>60</v>
      </c>
      <c r="I816" s="37">
        <v>60000</v>
      </c>
      <c r="J816" s="35">
        <v>42313</v>
      </c>
      <c r="K816" s="34" t="s">
        <v>1039</v>
      </c>
      <c r="L816" s="34" t="s">
        <v>716</v>
      </c>
      <c r="M816" s="34" t="s">
        <v>1040</v>
      </c>
      <c r="N816" s="34" t="s">
        <v>200</v>
      </c>
      <c r="O816" s="34" t="s">
        <v>84</v>
      </c>
      <c r="P816" s="97">
        <f t="shared" si="12"/>
        <v>2</v>
      </c>
    </row>
    <row r="817" spans="1:16" ht="22.5" customHeight="1">
      <c r="A817" s="8">
        <v>814</v>
      </c>
      <c r="B817" s="32" t="s">
        <v>1790</v>
      </c>
      <c r="C817" s="33" t="s">
        <v>1801</v>
      </c>
      <c r="D817" s="39" t="s">
        <v>714</v>
      </c>
      <c r="E817" s="35">
        <v>42019</v>
      </c>
      <c r="F817" s="36" t="s">
        <v>1802</v>
      </c>
      <c r="G817" s="94">
        <v>30</v>
      </c>
      <c r="H817" s="36">
        <v>60</v>
      </c>
      <c r="I817" s="37">
        <v>60000</v>
      </c>
      <c r="J817" s="35">
        <v>42313</v>
      </c>
      <c r="K817" s="34" t="s">
        <v>1039</v>
      </c>
      <c r="L817" s="34" t="s">
        <v>716</v>
      </c>
      <c r="M817" s="34" t="s">
        <v>1040</v>
      </c>
      <c r="N817" s="34" t="s">
        <v>200</v>
      </c>
      <c r="O817" s="34" t="s">
        <v>153</v>
      </c>
      <c r="P817" s="97">
        <f t="shared" si="12"/>
        <v>2</v>
      </c>
    </row>
    <row r="818" spans="1:16" ht="22.5" hidden="1" customHeight="1">
      <c r="A818" s="8">
        <v>815</v>
      </c>
      <c r="B818" s="32" t="s">
        <v>1790</v>
      </c>
      <c r="C818" s="33" t="s">
        <v>1803</v>
      </c>
      <c r="D818" s="39" t="s">
        <v>714</v>
      </c>
      <c r="E818" s="35">
        <v>42019</v>
      </c>
      <c r="F818" s="36" t="s">
        <v>1804</v>
      </c>
      <c r="G818" s="94">
        <v>30</v>
      </c>
      <c r="H818" s="36">
        <v>60</v>
      </c>
      <c r="I818" s="37">
        <v>60000</v>
      </c>
      <c r="J818" s="35">
        <v>42313</v>
      </c>
      <c r="K818" s="34" t="s">
        <v>1039</v>
      </c>
      <c r="L818" s="34" t="s">
        <v>716</v>
      </c>
      <c r="M818" s="34" t="s">
        <v>1040</v>
      </c>
      <c r="N818" s="34" t="s">
        <v>200</v>
      </c>
      <c r="O818" s="34" t="s">
        <v>37</v>
      </c>
      <c r="P818" s="97">
        <f t="shared" si="12"/>
        <v>2</v>
      </c>
    </row>
    <row r="819" spans="1:16" ht="22.5" customHeight="1">
      <c r="A819" s="8">
        <v>816</v>
      </c>
      <c r="B819" s="32" t="s">
        <v>1790</v>
      </c>
      <c r="C819" s="33" t="s">
        <v>1805</v>
      </c>
      <c r="D819" s="39" t="s">
        <v>714</v>
      </c>
      <c r="E819" s="35">
        <v>42019</v>
      </c>
      <c r="F819" s="36" t="s">
        <v>1806</v>
      </c>
      <c r="G819" s="94">
        <v>30</v>
      </c>
      <c r="H819" s="36">
        <v>60</v>
      </c>
      <c r="I819" s="37">
        <v>60000</v>
      </c>
      <c r="J819" s="35">
        <v>42313</v>
      </c>
      <c r="K819" s="34" t="s">
        <v>1039</v>
      </c>
      <c r="L819" s="34" t="s">
        <v>716</v>
      </c>
      <c r="M819" s="34" t="s">
        <v>1040</v>
      </c>
      <c r="N819" s="34" t="s">
        <v>200</v>
      </c>
      <c r="O819" s="34" t="s">
        <v>153</v>
      </c>
      <c r="P819" s="97">
        <f t="shared" si="12"/>
        <v>2</v>
      </c>
    </row>
    <row r="820" spans="1:16" ht="22.5" customHeight="1">
      <c r="A820" s="8">
        <v>817</v>
      </c>
      <c r="B820" s="32" t="s">
        <v>1790</v>
      </c>
      <c r="C820" s="33" t="s">
        <v>1807</v>
      </c>
      <c r="D820" s="39" t="s">
        <v>714</v>
      </c>
      <c r="E820" s="35">
        <v>42019</v>
      </c>
      <c r="F820" s="36" t="s">
        <v>1808</v>
      </c>
      <c r="G820" s="94">
        <v>30</v>
      </c>
      <c r="H820" s="36">
        <v>60</v>
      </c>
      <c r="I820" s="37">
        <v>60000</v>
      </c>
      <c r="J820" s="35">
        <v>42313</v>
      </c>
      <c r="K820" s="34" t="s">
        <v>1039</v>
      </c>
      <c r="L820" s="34" t="s">
        <v>716</v>
      </c>
      <c r="M820" s="34" t="s">
        <v>1040</v>
      </c>
      <c r="N820" s="34" t="s">
        <v>200</v>
      </c>
      <c r="O820" s="34" t="s">
        <v>153</v>
      </c>
      <c r="P820" s="97">
        <f t="shared" si="12"/>
        <v>2</v>
      </c>
    </row>
    <row r="821" spans="1:16" ht="22.5" hidden="1" customHeight="1">
      <c r="A821" s="8">
        <v>818</v>
      </c>
      <c r="B821" s="32" t="s">
        <v>1790</v>
      </c>
      <c r="C821" s="33" t="s">
        <v>1809</v>
      </c>
      <c r="D821" s="39" t="s">
        <v>714</v>
      </c>
      <c r="E821" s="35">
        <v>42019</v>
      </c>
      <c r="F821" s="36" t="s">
        <v>1810</v>
      </c>
      <c r="G821" s="94">
        <v>30</v>
      </c>
      <c r="H821" s="36">
        <v>60</v>
      </c>
      <c r="I821" s="37">
        <v>60000</v>
      </c>
      <c r="J821" s="35">
        <v>42313</v>
      </c>
      <c r="K821" s="34" t="s">
        <v>1039</v>
      </c>
      <c r="L821" s="34" t="s">
        <v>716</v>
      </c>
      <c r="M821" s="34" t="s">
        <v>1040</v>
      </c>
      <c r="N821" s="34" t="s">
        <v>200</v>
      </c>
      <c r="O821" s="34" t="s">
        <v>212</v>
      </c>
      <c r="P821" s="97">
        <f t="shared" si="12"/>
        <v>2</v>
      </c>
    </row>
    <row r="822" spans="1:16" ht="22.5" hidden="1" customHeight="1">
      <c r="A822" s="8">
        <v>819</v>
      </c>
      <c r="B822" s="32" t="s">
        <v>1790</v>
      </c>
      <c r="C822" s="33" t="s">
        <v>1811</v>
      </c>
      <c r="D822" s="39" t="s">
        <v>714</v>
      </c>
      <c r="E822" s="35">
        <v>42019</v>
      </c>
      <c r="F822" s="36" t="s">
        <v>1812</v>
      </c>
      <c r="G822" s="94">
        <v>30</v>
      </c>
      <c r="H822" s="36">
        <v>60</v>
      </c>
      <c r="I822" s="37">
        <v>60000</v>
      </c>
      <c r="J822" s="35">
        <v>42313</v>
      </c>
      <c r="K822" s="34" t="s">
        <v>1039</v>
      </c>
      <c r="L822" s="34" t="s">
        <v>716</v>
      </c>
      <c r="M822" s="34" t="s">
        <v>1040</v>
      </c>
      <c r="N822" s="34" t="s">
        <v>200</v>
      </c>
      <c r="O822" s="34" t="s">
        <v>205</v>
      </c>
      <c r="P822" s="97">
        <f t="shared" si="12"/>
        <v>2</v>
      </c>
    </row>
    <row r="823" spans="1:16" ht="22.5" hidden="1" customHeight="1">
      <c r="A823" s="8">
        <v>820</v>
      </c>
      <c r="B823" s="32" t="s">
        <v>1790</v>
      </c>
      <c r="C823" s="33" t="s">
        <v>1813</v>
      </c>
      <c r="D823" s="39" t="s">
        <v>714</v>
      </c>
      <c r="E823" s="35">
        <v>42019</v>
      </c>
      <c r="F823" s="36" t="s">
        <v>1814</v>
      </c>
      <c r="G823" s="94">
        <v>30</v>
      </c>
      <c r="H823" s="36">
        <v>60</v>
      </c>
      <c r="I823" s="37">
        <v>60000</v>
      </c>
      <c r="J823" s="35">
        <v>42313</v>
      </c>
      <c r="K823" s="34" t="s">
        <v>1039</v>
      </c>
      <c r="L823" s="34" t="s">
        <v>716</v>
      </c>
      <c r="M823" s="34" t="s">
        <v>1040</v>
      </c>
      <c r="N823" s="34" t="s">
        <v>200</v>
      </c>
      <c r="O823" s="34" t="s">
        <v>343</v>
      </c>
      <c r="P823" s="97">
        <f t="shared" si="12"/>
        <v>2</v>
      </c>
    </row>
    <row r="824" spans="1:16" ht="22.5" hidden="1" customHeight="1">
      <c r="A824" s="8">
        <v>821</v>
      </c>
      <c r="B824" s="32" t="s">
        <v>1790</v>
      </c>
      <c r="C824" s="33" t="s">
        <v>1815</v>
      </c>
      <c r="D824" s="39" t="s">
        <v>714</v>
      </c>
      <c r="E824" s="35">
        <v>42019</v>
      </c>
      <c r="F824" s="36" t="s">
        <v>1816</v>
      </c>
      <c r="G824" s="94">
        <v>30</v>
      </c>
      <c r="H824" s="36">
        <v>60</v>
      </c>
      <c r="I824" s="37">
        <v>60000</v>
      </c>
      <c r="J824" s="35">
        <v>42313</v>
      </c>
      <c r="K824" s="34" t="s">
        <v>1039</v>
      </c>
      <c r="L824" s="34" t="s">
        <v>716</v>
      </c>
      <c r="M824" s="34" t="s">
        <v>1040</v>
      </c>
      <c r="N824" s="34" t="s">
        <v>200</v>
      </c>
      <c r="O824" s="34" t="s">
        <v>205</v>
      </c>
      <c r="P824" s="97">
        <f t="shared" si="12"/>
        <v>2</v>
      </c>
    </row>
    <row r="825" spans="1:16" ht="22.5" hidden="1" customHeight="1">
      <c r="A825" s="8">
        <v>822</v>
      </c>
      <c r="B825" s="32" t="s">
        <v>1790</v>
      </c>
      <c r="C825" s="33" t="s">
        <v>1817</v>
      </c>
      <c r="D825" s="39" t="s">
        <v>714</v>
      </c>
      <c r="E825" s="35">
        <v>42019</v>
      </c>
      <c r="F825" s="36" t="s">
        <v>1818</v>
      </c>
      <c r="G825" s="94">
        <v>30</v>
      </c>
      <c r="H825" s="36">
        <v>60</v>
      </c>
      <c r="I825" s="37">
        <v>60000</v>
      </c>
      <c r="J825" s="35">
        <v>42313</v>
      </c>
      <c r="K825" s="34" t="s">
        <v>1039</v>
      </c>
      <c r="L825" s="34" t="s">
        <v>716</v>
      </c>
      <c r="M825" s="34" t="s">
        <v>1040</v>
      </c>
      <c r="N825" s="34" t="s">
        <v>200</v>
      </c>
      <c r="O825" s="34" t="s">
        <v>205</v>
      </c>
      <c r="P825" s="97">
        <f t="shared" si="12"/>
        <v>2</v>
      </c>
    </row>
    <row r="826" spans="1:16" ht="22.5" hidden="1" customHeight="1">
      <c r="A826" s="8">
        <v>823</v>
      </c>
      <c r="B826" s="32" t="s">
        <v>1790</v>
      </c>
      <c r="C826" s="33" t="s">
        <v>1819</v>
      </c>
      <c r="D826" s="39" t="s">
        <v>714</v>
      </c>
      <c r="E826" s="35">
        <v>42019</v>
      </c>
      <c r="F826" s="36" t="s">
        <v>1820</v>
      </c>
      <c r="G826" s="94">
        <v>30</v>
      </c>
      <c r="H826" s="36">
        <v>60</v>
      </c>
      <c r="I826" s="37">
        <v>60000</v>
      </c>
      <c r="J826" s="35">
        <v>42313</v>
      </c>
      <c r="K826" s="34" t="s">
        <v>1039</v>
      </c>
      <c r="L826" s="34" t="s">
        <v>716</v>
      </c>
      <c r="M826" s="34" t="s">
        <v>1040</v>
      </c>
      <c r="N826" s="34" t="s">
        <v>200</v>
      </c>
      <c r="O826" s="34" t="s">
        <v>63</v>
      </c>
      <c r="P826" s="97">
        <f t="shared" si="12"/>
        <v>2</v>
      </c>
    </row>
    <row r="827" spans="1:16" ht="22.5" hidden="1" customHeight="1">
      <c r="A827" s="8">
        <v>824</v>
      </c>
      <c r="B827" s="32" t="s">
        <v>1790</v>
      </c>
      <c r="C827" s="33" t="s">
        <v>1821</v>
      </c>
      <c r="D827" s="39" t="s">
        <v>714</v>
      </c>
      <c r="E827" s="35">
        <v>42019</v>
      </c>
      <c r="F827" s="36" t="s">
        <v>1822</v>
      </c>
      <c r="G827" s="94">
        <v>30</v>
      </c>
      <c r="H827" s="36">
        <v>60</v>
      </c>
      <c r="I827" s="37">
        <v>60000</v>
      </c>
      <c r="J827" s="35">
        <v>42313</v>
      </c>
      <c r="K827" s="34" t="s">
        <v>1039</v>
      </c>
      <c r="L827" s="34" t="s">
        <v>716</v>
      </c>
      <c r="M827" s="34" t="s">
        <v>1040</v>
      </c>
      <c r="N827" s="34" t="s">
        <v>200</v>
      </c>
      <c r="O827" s="34" t="s">
        <v>54</v>
      </c>
      <c r="P827" s="97">
        <f t="shared" si="12"/>
        <v>2</v>
      </c>
    </row>
    <row r="828" spans="1:16" ht="22.5" hidden="1" customHeight="1">
      <c r="A828" s="8">
        <v>825</v>
      </c>
      <c r="B828" s="32" t="s">
        <v>1790</v>
      </c>
      <c r="C828" s="33" t="s">
        <v>1823</v>
      </c>
      <c r="D828" s="39" t="s">
        <v>714</v>
      </c>
      <c r="E828" s="35">
        <v>42019</v>
      </c>
      <c r="F828" s="36" t="s">
        <v>1824</v>
      </c>
      <c r="G828" s="94">
        <v>30</v>
      </c>
      <c r="H828" s="36">
        <v>60</v>
      </c>
      <c r="I828" s="37">
        <v>60000</v>
      </c>
      <c r="J828" s="35">
        <v>42313</v>
      </c>
      <c r="K828" s="34" t="s">
        <v>1039</v>
      </c>
      <c r="L828" s="34" t="s">
        <v>716</v>
      </c>
      <c r="M828" s="34" t="s">
        <v>1040</v>
      </c>
      <c r="N828" s="34" t="s">
        <v>200</v>
      </c>
      <c r="O828" s="34" t="s">
        <v>136</v>
      </c>
      <c r="P828" s="97">
        <f t="shared" si="12"/>
        <v>2</v>
      </c>
    </row>
    <row r="829" spans="1:16" ht="22.5" hidden="1" customHeight="1">
      <c r="A829" s="8">
        <v>826</v>
      </c>
      <c r="B829" s="32" t="s">
        <v>1790</v>
      </c>
      <c r="C829" s="33" t="s">
        <v>1825</v>
      </c>
      <c r="D829" s="39" t="s">
        <v>714</v>
      </c>
      <c r="E829" s="35">
        <v>42019</v>
      </c>
      <c r="F829" s="36" t="s">
        <v>1826</v>
      </c>
      <c r="G829" s="94">
        <v>30</v>
      </c>
      <c r="H829" s="36">
        <v>60</v>
      </c>
      <c r="I829" s="37">
        <v>60000</v>
      </c>
      <c r="J829" s="35">
        <v>42313</v>
      </c>
      <c r="K829" s="34" t="s">
        <v>1039</v>
      </c>
      <c r="L829" s="34" t="s">
        <v>716</v>
      </c>
      <c r="M829" s="34" t="s">
        <v>1040</v>
      </c>
      <c r="N829" s="34" t="s">
        <v>200</v>
      </c>
      <c r="O829" s="34" t="s">
        <v>63</v>
      </c>
      <c r="P829" s="97">
        <f t="shared" si="12"/>
        <v>2</v>
      </c>
    </row>
    <row r="830" spans="1:16" ht="22.5" hidden="1" customHeight="1">
      <c r="A830" s="8">
        <v>827</v>
      </c>
      <c r="B830" s="32" t="s">
        <v>1790</v>
      </c>
      <c r="C830" s="33" t="s">
        <v>1827</v>
      </c>
      <c r="D830" s="39" t="s">
        <v>714</v>
      </c>
      <c r="E830" s="35">
        <v>42019</v>
      </c>
      <c r="F830" s="36" t="s">
        <v>1828</v>
      </c>
      <c r="G830" s="94">
        <v>30</v>
      </c>
      <c r="H830" s="36">
        <v>60</v>
      </c>
      <c r="I830" s="37">
        <v>60000</v>
      </c>
      <c r="J830" s="35">
        <v>42313</v>
      </c>
      <c r="K830" s="34" t="s">
        <v>1039</v>
      </c>
      <c r="L830" s="34" t="s">
        <v>716</v>
      </c>
      <c r="M830" s="34" t="s">
        <v>1040</v>
      </c>
      <c r="N830" s="34" t="s">
        <v>200</v>
      </c>
      <c r="O830" s="34" t="s">
        <v>563</v>
      </c>
      <c r="P830" s="97">
        <f t="shared" si="12"/>
        <v>2</v>
      </c>
    </row>
    <row r="831" spans="1:16" ht="22.5" hidden="1" customHeight="1">
      <c r="A831" s="8">
        <v>828</v>
      </c>
      <c r="B831" s="32" t="s">
        <v>1790</v>
      </c>
      <c r="C831" s="33" t="s">
        <v>1829</v>
      </c>
      <c r="D831" s="39" t="s">
        <v>714</v>
      </c>
      <c r="E831" s="35">
        <v>42019</v>
      </c>
      <c r="F831" s="36" t="s">
        <v>1830</v>
      </c>
      <c r="G831" s="94">
        <v>30</v>
      </c>
      <c r="H831" s="36">
        <v>60</v>
      </c>
      <c r="I831" s="37">
        <v>60000</v>
      </c>
      <c r="J831" s="35">
        <v>42313</v>
      </c>
      <c r="K831" s="34" t="s">
        <v>1039</v>
      </c>
      <c r="L831" s="34" t="s">
        <v>716</v>
      </c>
      <c r="M831" s="34" t="s">
        <v>1040</v>
      </c>
      <c r="N831" s="34" t="s">
        <v>200</v>
      </c>
      <c r="O831" s="34" t="s">
        <v>205</v>
      </c>
      <c r="P831" s="97">
        <f t="shared" si="12"/>
        <v>2</v>
      </c>
    </row>
    <row r="832" spans="1:16" ht="22.5" hidden="1" customHeight="1">
      <c r="A832" s="8">
        <v>829</v>
      </c>
      <c r="B832" s="32" t="s">
        <v>1790</v>
      </c>
      <c r="C832" s="33" t="s">
        <v>1831</v>
      </c>
      <c r="D832" s="39" t="s">
        <v>714</v>
      </c>
      <c r="E832" s="35">
        <v>42019</v>
      </c>
      <c r="F832" s="36" t="s">
        <v>1832</v>
      </c>
      <c r="G832" s="94">
        <v>30</v>
      </c>
      <c r="H832" s="36">
        <v>60</v>
      </c>
      <c r="I832" s="37">
        <v>60000</v>
      </c>
      <c r="J832" s="35">
        <v>42313</v>
      </c>
      <c r="K832" s="34" t="s">
        <v>1039</v>
      </c>
      <c r="L832" s="34" t="s">
        <v>716</v>
      </c>
      <c r="M832" s="34" t="s">
        <v>1040</v>
      </c>
      <c r="N832" s="34" t="s">
        <v>200</v>
      </c>
      <c r="O832" s="34" t="s">
        <v>205</v>
      </c>
      <c r="P832" s="97">
        <f t="shared" si="12"/>
        <v>2</v>
      </c>
    </row>
    <row r="833" spans="1:16" ht="22.5" hidden="1" customHeight="1">
      <c r="A833" s="8">
        <v>830</v>
      </c>
      <c r="B833" s="32" t="s">
        <v>1790</v>
      </c>
      <c r="C833" s="33" t="s">
        <v>1833</v>
      </c>
      <c r="D833" s="39" t="s">
        <v>714</v>
      </c>
      <c r="E833" s="35">
        <v>42019</v>
      </c>
      <c r="F833" s="36" t="s">
        <v>1834</v>
      </c>
      <c r="G833" s="94">
        <v>30</v>
      </c>
      <c r="H833" s="36">
        <v>60</v>
      </c>
      <c r="I833" s="37">
        <v>60000</v>
      </c>
      <c r="J833" s="35">
        <v>42313</v>
      </c>
      <c r="K833" s="34" t="s">
        <v>1039</v>
      </c>
      <c r="L833" s="34" t="s">
        <v>716</v>
      </c>
      <c r="M833" s="34" t="s">
        <v>1040</v>
      </c>
      <c r="N833" s="34" t="s">
        <v>200</v>
      </c>
      <c r="O833" s="34" t="s">
        <v>28</v>
      </c>
      <c r="P833" s="97">
        <f t="shared" si="12"/>
        <v>2</v>
      </c>
    </row>
    <row r="834" spans="1:16" ht="22.5" hidden="1" customHeight="1">
      <c r="A834" s="8">
        <v>831</v>
      </c>
      <c r="B834" s="32" t="s">
        <v>1790</v>
      </c>
      <c r="C834" s="33" t="s">
        <v>1835</v>
      </c>
      <c r="D834" s="39" t="s">
        <v>714</v>
      </c>
      <c r="E834" s="35">
        <v>42019</v>
      </c>
      <c r="F834" s="36" t="s">
        <v>1836</v>
      </c>
      <c r="G834" s="94">
        <v>30</v>
      </c>
      <c r="H834" s="36">
        <v>60</v>
      </c>
      <c r="I834" s="37">
        <v>60000</v>
      </c>
      <c r="J834" s="35">
        <v>42313</v>
      </c>
      <c r="K834" s="34" t="s">
        <v>1039</v>
      </c>
      <c r="L834" s="34" t="s">
        <v>716</v>
      </c>
      <c r="M834" s="34" t="s">
        <v>1040</v>
      </c>
      <c r="N834" s="34" t="s">
        <v>200</v>
      </c>
      <c r="O834" s="34" t="s">
        <v>54</v>
      </c>
      <c r="P834" s="97">
        <f t="shared" si="12"/>
        <v>2</v>
      </c>
    </row>
    <row r="835" spans="1:16" ht="22.5" hidden="1" customHeight="1">
      <c r="A835" s="8">
        <v>832</v>
      </c>
      <c r="B835" s="32" t="s">
        <v>1790</v>
      </c>
      <c r="C835" s="33" t="s">
        <v>1837</v>
      </c>
      <c r="D835" s="39" t="s">
        <v>714</v>
      </c>
      <c r="E835" s="35">
        <v>42019</v>
      </c>
      <c r="F835" s="36" t="s">
        <v>1838</v>
      </c>
      <c r="G835" s="94">
        <v>30</v>
      </c>
      <c r="H835" s="36">
        <v>60</v>
      </c>
      <c r="I835" s="37">
        <v>60000</v>
      </c>
      <c r="J835" s="35">
        <v>42313</v>
      </c>
      <c r="K835" s="34" t="s">
        <v>1039</v>
      </c>
      <c r="L835" s="34" t="s">
        <v>716</v>
      </c>
      <c r="M835" s="34" t="s">
        <v>1040</v>
      </c>
      <c r="N835" s="34" t="s">
        <v>200</v>
      </c>
      <c r="O835" s="34" t="s">
        <v>63</v>
      </c>
      <c r="P835" s="97">
        <f t="shared" si="12"/>
        <v>2</v>
      </c>
    </row>
    <row r="836" spans="1:16" ht="22.5" hidden="1" customHeight="1">
      <c r="A836" s="8">
        <v>833</v>
      </c>
      <c r="B836" s="32" t="s">
        <v>1790</v>
      </c>
      <c r="C836" s="33" t="s">
        <v>1839</v>
      </c>
      <c r="D836" s="39" t="s">
        <v>714</v>
      </c>
      <c r="E836" s="35">
        <v>42019</v>
      </c>
      <c r="F836" s="36" t="s">
        <v>1840</v>
      </c>
      <c r="G836" s="94">
        <v>30</v>
      </c>
      <c r="H836" s="36">
        <v>60</v>
      </c>
      <c r="I836" s="37">
        <v>60000</v>
      </c>
      <c r="J836" s="35">
        <v>42313</v>
      </c>
      <c r="K836" s="34" t="s">
        <v>1039</v>
      </c>
      <c r="L836" s="34" t="s">
        <v>716</v>
      </c>
      <c r="M836" s="34" t="s">
        <v>1040</v>
      </c>
      <c r="N836" s="34" t="s">
        <v>200</v>
      </c>
      <c r="O836" s="34" t="s">
        <v>28</v>
      </c>
      <c r="P836" s="97">
        <f t="shared" si="12"/>
        <v>2</v>
      </c>
    </row>
    <row r="837" spans="1:16" ht="22.5" hidden="1" customHeight="1">
      <c r="A837" s="8">
        <v>834</v>
      </c>
      <c r="B837" s="32" t="s">
        <v>1790</v>
      </c>
      <c r="C837" s="33" t="s">
        <v>1841</v>
      </c>
      <c r="D837" s="39" t="s">
        <v>714</v>
      </c>
      <c r="E837" s="35">
        <v>42019</v>
      </c>
      <c r="F837" s="36" t="s">
        <v>1842</v>
      </c>
      <c r="G837" s="94">
        <v>30</v>
      </c>
      <c r="H837" s="36">
        <v>60</v>
      </c>
      <c r="I837" s="37">
        <v>60000</v>
      </c>
      <c r="J837" s="35">
        <v>42313</v>
      </c>
      <c r="K837" s="34" t="s">
        <v>1039</v>
      </c>
      <c r="L837" s="34" t="s">
        <v>716</v>
      </c>
      <c r="M837" s="34" t="s">
        <v>1040</v>
      </c>
      <c r="N837" s="34" t="s">
        <v>200</v>
      </c>
      <c r="O837" s="34" t="s">
        <v>28</v>
      </c>
      <c r="P837" s="97">
        <f t="shared" ref="P837:P900" si="13">I837/1000/G837</f>
        <v>2</v>
      </c>
    </row>
    <row r="838" spans="1:16" ht="22.5" customHeight="1">
      <c r="A838" s="8">
        <v>835</v>
      </c>
      <c r="B838" s="32" t="s">
        <v>1790</v>
      </c>
      <c r="C838" s="33" t="s">
        <v>1843</v>
      </c>
      <c r="D838" s="39" t="s">
        <v>714</v>
      </c>
      <c r="E838" s="35">
        <v>42019</v>
      </c>
      <c r="F838" s="36" t="s">
        <v>1844</v>
      </c>
      <c r="G838" s="94">
        <v>30</v>
      </c>
      <c r="H838" s="36">
        <v>60</v>
      </c>
      <c r="I838" s="37">
        <v>60000</v>
      </c>
      <c r="J838" s="35">
        <v>42313</v>
      </c>
      <c r="K838" s="34" t="s">
        <v>1039</v>
      </c>
      <c r="L838" s="34" t="s">
        <v>716</v>
      </c>
      <c r="M838" s="34" t="s">
        <v>1040</v>
      </c>
      <c r="N838" s="34" t="s">
        <v>200</v>
      </c>
      <c r="O838" s="34" t="s">
        <v>153</v>
      </c>
      <c r="P838" s="97">
        <f t="shared" si="13"/>
        <v>2</v>
      </c>
    </row>
    <row r="839" spans="1:16" ht="22.5" hidden="1" customHeight="1">
      <c r="A839" s="8">
        <v>836</v>
      </c>
      <c r="B839" s="32" t="s">
        <v>1790</v>
      </c>
      <c r="C839" s="33" t="s">
        <v>1845</v>
      </c>
      <c r="D839" s="39" t="s">
        <v>714</v>
      </c>
      <c r="E839" s="35">
        <v>42019</v>
      </c>
      <c r="F839" s="36" t="s">
        <v>1846</v>
      </c>
      <c r="G839" s="94">
        <v>30</v>
      </c>
      <c r="H839" s="36">
        <v>60</v>
      </c>
      <c r="I839" s="37">
        <v>60000</v>
      </c>
      <c r="J839" s="35">
        <v>42313</v>
      </c>
      <c r="K839" s="34" t="s">
        <v>1039</v>
      </c>
      <c r="L839" s="34" t="s">
        <v>716</v>
      </c>
      <c r="M839" s="34" t="s">
        <v>1040</v>
      </c>
      <c r="N839" s="34" t="s">
        <v>200</v>
      </c>
      <c r="O839" s="34" t="s">
        <v>60</v>
      </c>
      <c r="P839" s="97">
        <f t="shared" si="13"/>
        <v>2</v>
      </c>
    </row>
    <row r="840" spans="1:16" ht="22.5" hidden="1" customHeight="1">
      <c r="A840" s="8">
        <v>837</v>
      </c>
      <c r="B840" s="32" t="s">
        <v>1790</v>
      </c>
      <c r="C840" s="33" t="s">
        <v>1847</v>
      </c>
      <c r="D840" s="39" t="s">
        <v>714</v>
      </c>
      <c r="E840" s="35">
        <v>42019</v>
      </c>
      <c r="F840" s="36" t="s">
        <v>1848</v>
      </c>
      <c r="G840" s="94">
        <v>30</v>
      </c>
      <c r="H840" s="36">
        <v>60</v>
      </c>
      <c r="I840" s="37">
        <v>60000</v>
      </c>
      <c r="J840" s="35">
        <v>42313</v>
      </c>
      <c r="K840" s="34" t="s">
        <v>1039</v>
      </c>
      <c r="L840" s="34" t="s">
        <v>716</v>
      </c>
      <c r="M840" s="34" t="s">
        <v>1040</v>
      </c>
      <c r="N840" s="34" t="s">
        <v>200</v>
      </c>
      <c r="O840" s="34" t="s">
        <v>563</v>
      </c>
      <c r="P840" s="97">
        <f t="shared" si="13"/>
        <v>2</v>
      </c>
    </row>
    <row r="841" spans="1:16" ht="22.5" hidden="1" customHeight="1">
      <c r="A841" s="8">
        <v>838</v>
      </c>
      <c r="B841" s="32" t="s">
        <v>1790</v>
      </c>
      <c r="C841" s="33" t="s">
        <v>1849</v>
      </c>
      <c r="D841" s="39" t="s">
        <v>714</v>
      </c>
      <c r="E841" s="35">
        <v>42019</v>
      </c>
      <c r="F841" s="36" t="s">
        <v>1850</v>
      </c>
      <c r="G841" s="94">
        <v>30</v>
      </c>
      <c r="H841" s="36">
        <v>60</v>
      </c>
      <c r="I841" s="37">
        <v>60000</v>
      </c>
      <c r="J841" s="35">
        <v>42313</v>
      </c>
      <c r="K841" s="34" t="s">
        <v>1039</v>
      </c>
      <c r="L841" s="34" t="s">
        <v>716</v>
      </c>
      <c r="M841" s="34" t="s">
        <v>1040</v>
      </c>
      <c r="N841" s="34" t="s">
        <v>200</v>
      </c>
      <c r="O841" s="34" t="s">
        <v>40</v>
      </c>
      <c r="P841" s="97">
        <f t="shared" si="13"/>
        <v>2</v>
      </c>
    </row>
    <row r="842" spans="1:16" ht="22.5" hidden="1" customHeight="1">
      <c r="A842" s="8">
        <v>839</v>
      </c>
      <c r="B842" s="32" t="s">
        <v>1790</v>
      </c>
      <c r="C842" s="33" t="s">
        <v>1851</v>
      </c>
      <c r="D842" s="39" t="s">
        <v>714</v>
      </c>
      <c r="E842" s="35">
        <v>42019</v>
      </c>
      <c r="F842" s="36" t="s">
        <v>1852</v>
      </c>
      <c r="G842" s="94">
        <v>30</v>
      </c>
      <c r="H842" s="36">
        <v>60</v>
      </c>
      <c r="I842" s="37">
        <v>60000</v>
      </c>
      <c r="J842" s="35">
        <v>42313</v>
      </c>
      <c r="K842" s="34" t="s">
        <v>1039</v>
      </c>
      <c r="L842" s="34" t="s">
        <v>716</v>
      </c>
      <c r="M842" s="34" t="s">
        <v>1040</v>
      </c>
      <c r="N842" s="34" t="s">
        <v>200</v>
      </c>
      <c r="O842" s="34" t="s">
        <v>28</v>
      </c>
      <c r="P842" s="97">
        <f t="shared" si="13"/>
        <v>2</v>
      </c>
    </row>
    <row r="843" spans="1:16" ht="22.5" hidden="1" customHeight="1">
      <c r="A843" s="8">
        <v>840</v>
      </c>
      <c r="B843" s="32" t="s">
        <v>1790</v>
      </c>
      <c r="C843" s="33" t="s">
        <v>1853</v>
      </c>
      <c r="D843" s="39" t="s">
        <v>714</v>
      </c>
      <c r="E843" s="35">
        <v>42019</v>
      </c>
      <c r="F843" s="36" t="s">
        <v>1854</v>
      </c>
      <c r="G843" s="94">
        <v>30</v>
      </c>
      <c r="H843" s="36">
        <v>60</v>
      </c>
      <c r="I843" s="37">
        <v>60000</v>
      </c>
      <c r="J843" s="35">
        <v>42313</v>
      </c>
      <c r="K843" s="34" t="s">
        <v>1039</v>
      </c>
      <c r="L843" s="34" t="s">
        <v>716</v>
      </c>
      <c r="M843" s="34" t="s">
        <v>1040</v>
      </c>
      <c r="N843" s="34" t="s">
        <v>200</v>
      </c>
      <c r="O843" s="34" t="s">
        <v>1620</v>
      </c>
      <c r="P843" s="97">
        <f t="shared" si="13"/>
        <v>2</v>
      </c>
    </row>
    <row r="844" spans="1:16" ht="22.5" customHeight="1">
      <c r="A844" s="8">
        <v>841</v>
      </c>
      <c r="B844" s="32" t="s">
        <v>1855</v>
      </c>
      <c r="C844" s="33"/>
      <c r="D844" s="39" t="s">
        <v>714</v>
      </c>
      <c r="E844" s="35">
        <v>42041</v>
      </c>
      <c r="F844" s="36" t="s">
        <v>1856</v>
      </c>
      <c r="G844" s="94">
        <v>29.15</v>
      </c>
      <c r="H844" s="36">
        <v>60.274000000000001</v>
      </c>
      <c r="I844" s="37">
        <v>58300</v>
      </c>
      <c r="J844" s="35">
        <v>42369</v>
      </c>
      <c r="K844" s="34" t="s">
        <v>1039</v>
      </c>
      <c r="L844" s="34" t="s">
        <v>716</v>
      </c>
      <c r="M844" s="34" t="s">
        <v>1040</v>
      </c>
      <c r="N844" s="34" t="s">
        <v>200</v>
      </c>
      <c r="O844" s="34" t="s">
        <v>153</v>
      </c>
      <c r="P844" s="97">
        <f t="shared" si="13"/>
        <v>2</v>
      </c>
    </row>
    <row r="845" spans="1:16" ht="22.5" hidden="1" customHeight="1">
      <c r="A845" s="8">
        <v>842</v>
      </c>
      <c r="B845" s="32" t="s">
        <v>1857</v>
      </c>
      <c r="C845" s="33"/>
      <c r="D845" s="39" t="s">
        <v>714</v>
      </c>
      <c r="E845" s="35">
        <v>42041</v>
      </c>
      <c r="F845" s="36" t="s">
        <v>1858</v>
      </c>
      <c r="G845" s="94">
        <v>30</v>
      </c>
      <c r="H845" s="36">
        <v>66.77</v>
      </c>
      <c r="I845" s="37">
        <v>60000</v>
      </c>
      <c r="J845" s="35">
        <v>42990</v>
      </c>
      <c r="K845" s="34" t="s">
        <v>1039</v>
      </c>
      <c r="L845" s="34" t="s">
        <v>716</v>
      </c>
      <c r="M845" s="34" t="s">
        <v>1040</v>
      </c>
      <c r="N845" s="34" t="s">
        <v>1155</v>
      </c>
      <c r="O845" s="34" t="s">
        <v>221</v>
      </c>
      <c r="P845" s="97">
        <f t="shared" si="13"/>
        <v>2</v>
      </c>
    </row>
    <row r="846" spans="1:16" ht="22.5" hidden="1" customHeight="1">
      <c r="A846" s="8">
        <v>843</v>
      </c>
      <c r="B846" s="32" t="s">
        <v>1859</v>
      </c>
      <c r="C846" s="33"/>
      <c r="D846" s="39" t="s">
        <v>714</v>
      </c>
      <c r="E846" s="35">
        <v>42041</v>
      </c>
      <c r="F846" s="36" t="s">
        <v>1860</v>
      </c>
      <c r="G846" s="94">
        <v>30</v>
      </c>
      <c r="H846" s="36">
        <v>105</v>
      </c>
      <c r="I846" s="37">
        <v>60000</v>
      </c>
      <c r="J846" s="35">
        <v>42612</v>
      </c>
      <c r="K846" s="34" t="s">
        <v>108</v>
      </c>
      <c r="L846" s="34" t="s">
        <v>716</v>
      </c>
      <c r="M846" s="34" t="s">
        <v>110</v>
      </c>
      <c r="N846" s="34" t="s">
        <v>1155</v>
      </c>
      <c r="O846" s="34" t="s">
        <v>60</v>
      </c>
      <c r="P846" s="97">
        <f t="shared" si="13"/>
        <v>2</v>
      </c>
    </row>
    <row r="847" spans="1:16" ht="22.5" hidden="1" customHeight="1">
      <c r="A847" s="8">
        <v>844</v>
      </c>
      <c r="B847" s="32" t="s">
        <v>1861</v>
      </c>
      <c r="C847" s="33"/>
      <c r="D847" s="39" t="s">
        <v>714</v>
      </c>
      <c r="E847" s="35">
        <v>42041</v>
      </c>
      <c r="F847" s="36" t="s">
        <v>1862</v>
      </c>
      <c r="G847" s="94">
        <v>29.4</v>
      </c>
      <c r="H847" s="36">
        <v>69.869</v>
      </c>
      <c r="I847" s="37">
        <v>58800</v>
      </c>
      <c r="J847" s="35">
        <v>42249</v>
      </c>
      <c r="K847" s="34" t="s">
        <v>1039</v>
      </c>
      <c r="L847" s="34" t="s">
        <v>716</v>
      </c>
      <c r="M847" s="34" t="s">
        <v>1040</v>
      </c>
      <c r="N847" s="34" t="s">
        <v>1155</v>
      </c>
      <c r="O847" s="34" t="s">
        <v>54</v>
      </c>
      <c r="P847" s="97">
        <f t="shared" si="13"/>
        <v>2</v>
      </c>
    </row>
    <row r="848" spans="1:16" ht="22.5" hidden="1" customHeight="1">
      <c r="A848" s="8">
        <v>845</v>
      </c>
      <c r="B848" s="32" t="s">
        <v>1863</v>
      </c>
      <c r="C848" s="33" t="s">
        <v>1864</v>
      </c>
      <c r="D848" s="39" t="s">
        <v>714</v>
      </c>
      <c r="E848" s="35">
        <v>42041</v>
      </c>
      <c r="F848" s="36" t="s">
        <v>1865</v>
      </c>
      <c r="G848" s="94">
        <v>30</v>
      </c>
      <c r="H848" s="36">
        <v>55.167999999999999</v>
      </c>
      <c r="I848" s="37">
        <v>60000</v>
      </c>
      <c r="J848" s="35">
        <v>42886</v>
      </c>
      <c r="K848" s="34" t="s">
        <v>1039</v>
      </c>
      <c r="L848" s="34" t="s">
        <v>716</v>
      </c>
      <c r="M848" s="34" t="s">
        <v>1040</v>
      </c>
      <c r="N848" s="34" t="s">
        <v>1155</v>
      </c>
      <c r="O848" s="34" t="s">
        <v>221</v>
      </c>
      <c r="P848" s="97">
        <f t="shared" si="13"/>
        <v>2</v>
      </c>
    </row>
    <row r="849" spans="1:16" ht="22.5" customHeight="1">
      <c r="A849" s="8">
        <v>846</v>
      </c>
      <c r="B849" s="32" t="s">
        <v>1866</v>
      </c>
      <c r="C849" s="33"/>
      <c r="D849" s="39" t="s">
        <v>714</v>
      </c>
      <c r="E849" s="35">
        <v>42041</v>
      </c>
      <c r="F849" s="36" t="s">
        <v>1867</v>
      </c>
      <c r="G849" s="94">
        <v>30</v>
      </c>
      <c r="H849" s="36">
        <v>60</v>
      </c>
      <c r="I849" s="37">
        <v>60000</v>
      </c>
      <c r="J849" s="35">
        <v>42551</v>
      </c>
      <c r="K849" s="34" t="s">
        <v>1039</v>
      </c>
      <c r="L849" s="34" t="s">
        <v>716</v>
      </c>
      <c r="M849" s="34" t="s">
        <v>1040</v>
      </c>
      <c r="N849" s="34" t="s">
        <v>1155</v>
      </c>
      <c r="O849" s="34" t="s">
        <v>153</v>
      </c>
      <c r="P849" s="97">
        <f t="shared" si="13"/>
        <v>2</v>
      </c>
    </row>
    <row r="850" spans="1:16" ht="22.5" customHeight="1">
      <c r="A850" s="8">
        <v>847</v>
      </c>
      <c r="B850" s="32" t="s">
        <v>1868</v>
      </c>
      <c r="C850" s="33"/>
      <c r="D850" s="39" t="s">
        <v>31</v>
      </c>
      <c r="E850" s="35">
        <v>42041</v>
      </c>
      <c r="F850" s="36" t="s">
        <v>1869</v>
      </c>
      <c r="G850" s="94">
        <v>20</v>
      </c>
      <c r="H850" s="36">
        <v>60.548999999999999</v>
      </c>
      <c r="I850" s="37">
        <v>40000</v>
      </c>
      <c r="J850" s="35">
        <v>42582</v>
      </c>
      <c r="K850" s="34" t="s">
        <v>1039</v>
      </c>
      <c r="L850" s="34" t="s">
        <v>109</v>
      </c>
      <c r="M850" s="34" t="s">
        <v>1040</v>
      </c>
      <c r="N850" s="34" t="s">
        <v>200</v>
      </c>
      <c r="O850" s="34" t="s">
        <v>153</v>
      </c>
      <c r="P850" s="97">
        <f t="shared" si="13"/>
        <v>2</v>
      </c>
    </row>
    <row r="851" spans="1:16" ht="22.5" hidden="1" customHeight="1">
      <c r="A851" s="8">
        <v>848</v>
      </c>
      <c r="B851" s="32" t="s">
        <v>1870</v>
      </c>
      <c r="C851" s="33" t="s">
        <v>1845</v>
      </c>
      <c r="D851" s="39" t="s">
        <v>714</v>
      </c>
      <c r="E851" s="35">
        <v>42047</v>
      </c>
      <c r="F851" s="36" t="s">
        <v>1871</v>
      </c>
      <c r="G851" s="94">
        <v>30</v>
      </c>
      <c r="H851" s="36">
        <v>60</v>
      </c>
      <c r="I851" s="37">
        <v>60000</v>
      </c>
      <c r="J851" s="35">
        <v>42524</v>
      </c>
      <c r="K851" s="34" t="s">
        <v>1039</v>
      </c>
      <c r="L851" s="34" t="s">
        <v>716</v>
      </c>
      <c r="M851" s="34" t="s">
        <v>1040</v>
      </c>
      <c r="N851" s="34" t="s">
        <v>200</v>
      </c>
      <c r="O851" s="34" t="s">
        <v>60</v>
      </c>
      <c r="P851" s="97">
        <f t="shared" si="13"/>
        <v>2</v>
      </c>
    </row>
    <row r="852" spans="1:16" ht="22.5" hidden="1" customHeight="1">
      <c r="A852" s="8">
        <v>849</v>
      </c>
      <c r="B852" s="32" t="s">
        <v>1870</v>
      </c>
      <c r="C852" s="33" t="s">
        <v>1872</v>
      </c>
      <c r="D852" s="39" t="s">
        <v>714</v>
      </c>
      <c r="E852" s="35">
        <v>42047</v>
      </c>
      <c r="F852" s="36" t="s">
        <v>1873</v>
      </c>
      <c r="G852" s="94">
        <v>30</v>
      </c>
      <c r="H852" s="36">
        <v>60</v>
      </c>
      <c r="I852" s="37">
        <v>60000</v>
      </c>
      <c r="J852" s="35">
        <v>42524</v>
      </c>
      <c r="K852" s="34" t="s">
        <v>1039</v>
      </c>
      <c r="L852" s="34" t="s">
        <v>716</v>
      </c>
      <c r="M852" s="34" t="s">
        <v>1040</v>
      </c>
      <c r="N852" s="34" t="s">
        <v>200</v>
      </c>
      <c r="O852" s="34" t="s">
        <v>54</v>
      </c>
      <c r="P852" s="97">
        <f t="shared" si="13"/>
        <v>2</v>
      </c>
    </row>
    <row r="853" spans="1:16" ht="22.5" hidden="1" customHeight="1">
      <c r="A853" s="8">
        <v>850</v>
      </c>
      <c r="B853" s="32" t="s">
        <v>1874</v>
      </c>
      <c r="C853" s="33" t="s">
        <v>1813</v>
      </c>
      <c r="D853" s="39" t="s">
        <v>714</v>
      </c>
      <c r="E853" s="35">
        <v>42047</v>
      </c>
      <c r="F853" s="36" t="s">
        <v>1875</v>
      </c>
      <c r="G853" s="94">
        <v>30</v>
      </c>
      <c r="H853" s="36">
        <v>60</v>
      </c>
      <c r="I853" s="37">
        <v>60000</v>
      </c>
      <c r="J853" s="35">
        <v>42524</v>
      </c>
      <c r="K853" s="34" t="s">
        <v>1039</v>
      </c>
      <c r="L853" s="34" t="s">
        <v>716</v>
      </c>
      <c r="M853" s="34" t="s">
        <v>1040</v>
      </c>
      <c r="N853" s="34" t="s">
        <v>200</v>
      </c>
      <c r="O853" s="34" t="s">
        <v>343</v>
      </c>
      <c r="P853" s="97">
        <f t="shared" si="13"/>
        <v>2</v>
      </c>
    </row>
    <row r="854" spans="1:16" ht="22.5" hidden="1" customHeight="1">
      <c r="A854" s="8">
        <v>851</v>
      </c>
      <c r="B854" s="32" t="s">
        <v>1450</v>
      </c>
      <c r="C854" s="33" t="s">
        <v>1821</v>
      </c>
      <c r="D854" s="39" t="s">
        <v>714</v>
      </c>
      <c r="E854" s="35">
        <v>42047</v>
      </c>
      <c r="F854" s="36" t="s">
        <v>1876</v>
      </c>
      <c r="G854" s="94">
        <v>30</v>
      </c>
      <c r="H854" s="36">
        <v>60</v>
      </c>
      <c r="I854" s="37">
        <v>60000</v>
      </c>
      <c r="J854" s="35">
        <v>42313</v>
      </c>
      <c r="K854" s="34" t="s">
        <v>1039</v>
      </c>
      <c r="L854" s="34" t="s">
        <v>716</v>
      </c>
      <c r="M854" s="34" t="s">
        <v>1040</v>
      </c>
      <c r="N854" s="34" t="s">
        <v>200</v>
      </c>
      <c r="O854" s="34" t="s">
        <v>54</v>
      </c>
      <c r="P854" s="97">
        <f t="shared" si="13"/>
        <v>2</v>
      </c>
    </row>
    <row r="855" spans="1:16" ht="22.5" hidden="1" customHeight="1">
      <c r="A855" s="8">
        <v>852</v>
      </c>
      <c r="B855" s="32" t="s">
        <v>1450</v>
      </c>
      <c r="C855" s="33" t="s">
        <v>1877</v>
      </c>
      <c r="D855" s="39" t="s">
        <v>714</v>
      </c>
      <c r="E855" s="35">
        <v>42047</v>
      </c>
      <c r="F855" s="36" t="s">
        <v>1878</v>
      </c>
      <c r="G855" s="94">
        <v>30</v>
      </c>
      <c r="H855" s="36">
        <v>60</v>
      </c>
      <c r="I855" s="37">
        <v>60000</v>
      </c>
      <c r="J855" s="35">
        <v>42313</v>
      </c>
      <c r="K855" s="34" t="s">
        <v>1039</v>
      </c>
      <c r="L855" s="34" t="s">
        <v>716</v>
      </c>
      <c r="M855" s="34" t="s">
        <v>1040</v>
      </c>
      <c r="N855" s="34" t="s">
        <v>200</v>
      </c>
      <c r="O855" s="34" t="s">
        <v>205</v>
      </c>
      <c r="P855" s="97">
        <f t="shared" si="13"/>
        <v>2</v>
      </c>
    </row>
    <row r="856" spans="1:16" ht="22.5" customHeight="1">
      <c r="A856" s="8">
        <v>853</v>
      </c>
      <c r="B856" s="32" t="s">
        <v>1450</v>
      </c>
      <c r="C856" s="33" t="s">
        <v>1879</v>
      </c>
      <c r="D856" s="39" t="s">
        <v>714</v>
      </c>
      <c r="E856" s="35">
        <v>42047</v>
      </c>
      <c r="F856" s="36" t="s">
        <v>1880</v>
      </c>
      <c r="G856" s="94">
        <v>30</v>
      </c>
      <c r="H856" s="36">
        <v>60</v>
      </c>
      <c r="I856" s="37">
        <v>60000</v>
      </c>
      <c r="J856" s="35">
        <v>42313</v>
      </c>
      <c r="K856" s="34" t="s">
        <v>1039</v>
      </c>
      <c r="L856" s="34" t="s">
        <v>716</v>
      </c>
      <c r="M856" s="34" t="s">
        <v>1040</v>
      </c>
      <c r="N856" s="34" t="s">
        <v>200</v>
      </c>
      <c r="O856" s="34" t="s">
        <v>153</v>
      </c>
      <c r="P856" s="97">
        <f t="shared" si="13"/>
        <v>2</v>
      </c>
    </row>
    <row r="857" spans="1:16" ht="22.5" hidden="1" customHeight="1">
      <c r="A857" s="8">
        <v>854</v>
      </c>
      <c r="B857" s="32" t="s">
        <v>1450</v>
      </c>
      <c r="C857" s="33" t="s">
        <v>1881</v>
      </c>
      <c r="D857" s="39" t="s">
        <v>714</v>
      </c>
      <c r="E857" s="35">
        <v>42047</v>
      </c>
      <c r="F857" s="36" t="s">
        <v>1882</v>
      </c>
      <c r="G857" s="94">
        <v>30</v>
      </c>
      <c r="H857" s="36">
        <v>60</v>
      </c>
      <c r="I857" s="37">
        <v>60000</v>
      </c>
      <c r="J857" s="35">
        <v>42313</v>
      </c>
      <c r="K857" s="34" t="s">
        <v>1039</v>
      </c>
      <c r="L857" s="34" t="s">
        <v>716</v>
      </c>
      <c r="M857" s="34" t="s">
        <v>1040</v>
      </c>
      <c r="N857" s="34" t="s">
        <v>200</v>
      </c>
      <c r="O857" s="34" t="s">
        <v>263</v>
      </c>
      <c r="P857" s="97">
        <f t="shared" si="13"/>
        <v>2</v>
      </c>
    </row>
    <row r="858" spans="1:16" ht="22.5" hidden="1" customHeight="1">
      <c r="A858" s="8">
        <v>855</v>
      </c>
      <c r="B858" s="32" t="s">
        <v>1450</v>
      </c>
      <c r="C858" s="33" t="s">
        <v>1883</v>
      </c>
      <c r="D858" s="39" t="s">
        <v>714</v>
      </c>
      <c r="E858" s="35">
        <v>42047</v>
      </c>
      <c r="F858" s="36" t="s">
        <v>1884</v>
      </c>
      <c r="G858" s="94">
        <v>30</v>
      </c>
      <c r="H858" s="36">
        <v>60</v>
      </c>
      <c r="I858" s="37">
        <v>60000</v>
      </c>
      <c r="J858" s="35">
        <v>42313</v>
      </c>
      <c r="K858" s="34" t="s">
        <v>1039</v>
      </c>
      <c r="L858" s="34" t="s">
        <v>716</v>
      </c>
      <c r="M858" s="34" t="s">
        <v>1040</v>
      </c>
      <c r="N858" s="34" t="s">
        <v>200</v>
      </c>
      <c r="O858" s="34" t="s">
        <v>87</v>
      </c>
      <c r="P858" s="97">
        <f t="shared" si="13"/>
        <v>2</v>
      </c>
    </row>
    <row r="859" spans="1:16" ht="22.5" customHeight="1">
      <c r="A859" s="8">
        <v>856</v>
      </c>
      <c r="B859" s="32" t="s">
        <v>1450</v>
      </c>
      <c r="C859" s="33" t="s">
        <v>1885</v>
      </c>
      <c r="D859" s="39" t="s">
        <v>714</v>
      </c>
      <c r="E859" s="35">
        <v>42047</v>
      </c>
      <c r="F859" s="36" t="s">
        <v>1886</v>
      </c>
      <c r="G859" s="94">
        <v>30</v>
      </c>
      <c r="H859" s="36">
        <v>60</v>
      </c>
      <c r="I859" s="37">
        <v>60000</v>
      </c>
      <c r="J859" s="35">
        <v>42313</v>
      </c>
      <c r="K859" s="34" t="s">
        <v>1039</v>
      </c>
      <c r="L859" s="34" t="s">
        <v>716</v>
      </c>
      <c r="M859" s="34" t="s">
        <v>1040</v>
      </c>
      <c r="N859" s="34" t="s">
        <v>200</v>
      </c>
      <c r="O859" s="34" t="s">
        <v>153</v>
      </c>
      <c r="P859" s="97">
        <f t="shared" si="13"/>
        <v>2</v>
      </c>
    </row>
    <row r="860" spans="1:16" ht="22.5" hidden="1" customHeight="1">
      <c r="A860" s="8">
        <v>857</v>
      </c>
      <c r="B860" s="32" t="s">
        <v>1450</v>
      </c>
      <c r="C860" s="33" t="s">
        <v>1887</v>
      </c>
      <c r="D860" s="39" t="s">
        <v>714</v>
      </c>
      <c r="E860" s="35">
        <v>42047</v>
      </c>
      <c r="F860" s="36" t="s">
        <v>1888</v>
      </c>
      <c r="G860" s="94">
        <v>30</v>
      </c>
      <c r="H860" s="36">
        <v>60</v>
      </c>
      <c r="I860" s="37">
        <v>60000</v>
      </c>
      <c r="J860" s="35">
        <v>42313</v>
      </c>
      <c r="K860" s="34" t="s">
        <v>1039</v>
      </c>
      <c r="L860" s="34" t="s">
        <v>716</v>
      </c>
      <c r="M860" s="34" t="s">
        <v>1040</v>
      </c>
      <c r="N860" s="34" t="s">
        <v>200</v>
      </c>
      <c r="O860" s="34" t="s">
        <v>54</v>
      </c>
      <c r="P860" s="97">
        <f t="shared" si="13"/>
        <v>2</v>
      </c>
    </row>
    <row r="861" spans="1:16" ht="22.5" hidden="1" customHeight="1">
      <c r="A861" s="8">
        <v>858</v>
      </c>
      <c r="B861" s="32" t="s">
        <v>1450</v>
      </c>
      <c r="C861" s="33" t="s">
        <v>1889</v>
      </c>
      <c r="D861" s="39" t="s">
        <v>714</v>
      </c>
      <c r="E861" s="35">
        <v>42047</v>
      </c>
      <c r="F861" s="36" t="s">
        <v>1890</v>
      </c>
      <c r="G861" s="94">
        <v>30</v>
      </c>
      <c r="H861" s="36">
        <v>60</v>
      </c>
      <c r="I861" s="37">
        <v>60000</v>
      </c>
      <c r="J861" s="35">
        <v>42313</v>
      </c>
      <c r="K861" s="34" t="s">
        <v>1039</v>
      </c>
      <c r="L861" s="34" t="s">
        <v>716</v>
      </c>
      <c r="M861" s="34" t="s">
        <v>1040</v>
      </c>
      <c r="N861" s="34" t="s">
        <v>200</v>
      </c>
      <c r="O861" s="34" t="s">
        <v>1620</v>
      </c>
      <c r="P861" s="97">
        <f t="shared" si="13"/>
        <v>2</v>
      </c>
    </row>
    <row r="862" spans="1:16" ht="22.5" hidden="1" customHeight="1">
      <c r="A862" s="8">
        <v>859</v>
      </c>
      <c r="B862" s="32" t="s">
        <v>1450</v>
      </c>
      <c r="C862" s="33" t="s">
        <v>1891</v>
      </c>
      <c r="D862" s="39" t="s">
        <v>714</v>
      </c>
      <c r="E862" s="35">
        <v>42047</v>
      </c>
      <c r="F862" s="36" t="s">
        <v>1892</v>
      </c>
      <c r="G862" s="94">
        <v>30</v>
      </c>
      <c r="H862" s="36">
        <v>60</v>
      </c>
      <c r="I862" s="37">
        <v>60000</v>
      </c>
      <c r="J862" s="35">
        <v>42313</v>
      </c>
      <c r="K862" s="34" t="s">
        <v>1039</v>
      </c>
      <c r="L862" s="34" t="s">
        <v>716</v>
      </c>
      <c r="M862" s="34" t="s">
        <v>1040</v>
      </c>
      <c r="N862" s="34" t="s">
        <v>200</v>
      </c>
      <c r="O862" s="34" t="s">
        <v>60</v>
      </c>
      <c r="P862" s="97">
        <f t="shared" si="13"/>
        <v>2</v>
      </c>
    </row>
    <row r="863" spans="1:16" ht="22.5" hidden="1" customHeight="1">
      <c r="A863" s="8">
        <v>860</v>
      </c>
      <c r="B863" s="32" t="s">
        <v>1450</v>
      </c>
      <c r="C863" s="33" t="s">
        <v>1893</v>
      </c>
      <c r="D863" s="39" t="s">
        <v>714</v>
      </c>
      <c r="E863" s="35">
        <v>42047</v>
      </c>
      <c r="F863" s="36" t="s">
        <v>1894</v>
      </c>
      <c r="G863" s="94">
        <v>30</v>
      </c>
      <c r="H863" s="36">
        <v>60</v>
      </c>
      <c r="I863" s="37">
        <v>60000</v>
      </c>
      <c r="J863" s="35">
        <v>42313</v>
      </c>
      <c r="K863" s="34" t="s">
        <v>1039</v>
      </c>
      <c r="L863" s="34" t="s">
        <v>716</v>
      </c>
      <c r="M863" s="34" t="s">
        <v>1040</v>
      </c>
      <c r="N863" s="34" t="s">
        <v>200</v>
      </c>
      <c r="O863" s="34" t="s">
        <v>87</v>
      </c>
      <c r="P863" s="97">
        <f t="shared" si="13"/>
        <v>2</v>
      </c>
    </row>
    <row r="864" spans="1:16" ht="22.5" hidden="1" customHeight="1">
      <c r="A864" s="8">
        <v>861</v>
      </c>
      <c r="B864" s="32" t="s">
        <v>1450</v>
      </c>
      <c r="C864" s="33" t="s">
        <v>1895</v>
      </c>
      <c r="D864" s="39" t="s">
        <v>714</v>
      </c>
      <c r="E864" s="35">
        <v>42047</v>
      </c>
      <c r="F864" s="36" t="s">
        <v>1896</v>
      </c>
      <c r="G864" s="94">
        <v>30</v>
      </c>
      <c r="H864" s="36">
        <v>60</v>
      </c>
      <c r="I864" s="37">
        <v>60000</v>
      </c>
      <c r="J864" s="35">
        <v>42313</v>
      </c>
      <c r="K864" s="34" t="s">
        <v>1039</v>
      </c>
      <c r="L864" s="34" t="s">
        <v>716</v>
      </c>
      <c r="M864" s="34" t="s">
        <v>1040</v>
      </c>
      <c r="N864" s="34" t="s">
        <v>200</v>
      </c>
      <c r="O864" s="34" t="s">
        <v>54</v>
      </c>
      <c r="P864" s="97">
        <f t="shared" si="13"/>
        <v>2</v>
      </c>
    </row>
    <row r="865" spans="1:16" ht="22.5" hidden="1" customHeight="1">
      <c r="A865" s="8">
        <v>862</v>
      </c>
      <c r="B865" s="32" t="s">
        <v>1450</v>
      </c>
      <c r="C865" s="33" t="s">
        <v>1845</v>
      </c>
      <c r="D865" s="39" t="s">
        <v>714</v>
      </c>
      <c r="E865" s="35">
        <v>42047</v>
      </c>
      <c r="F865" s="36" t="s">
        <v>1897</v>
      </c>
      <c r="G865" s="94">
        <v>30</v>
      </c>
      <c r="H865" s="36">
        <v>60</v>
      </c>
      <c r="I865" s="37">
        <v>60000</v>
      </c>
      <c r="J865" s="35">
        <v>42313</v>
      </c>
      <c r="K865" s="34" t="s">
        <v>1039</v>
      </c>
      <c r="L865" s="34" t="s">
        <v>716</v>
      </c>
      <c r="M865" s="34" t="s">
        <v>1040</v>
      </c>
      <c r="N865" s="34" t="s">
        <v>200</v>
      </c>
      <c r="O865" s="34" t="s">
        <v>60</v>
      </c>
      <c r="P865" s="97">
        <f t="shared" si="13"/>
        <v>2</v>
      </c>
    </row>
    <row r="866" spans="1:16" ht="22.5" hidden="1" customHeight="1">
      <c r="A866" s="8">
        <v>863</v>
      </c>
      <c r="B866" s="32" t="s">
        <v>1898</v>
      </c>
      <c r="C866" s="33" t="s">
        <v>1899</v>
      </c>
      <c r="D866" s="39" t="s">
        <v>714</v>
      </c>
      <c r="E866" s="35">
        <v>42047</v>
      </c>
      <c r="F866" s="36" t="s">
        <v>1900</v>
      </c>
      <c r="G866" s="94">
        <v>30</v>
      </c>
      <c r="H866" s="36">
        <v>60</v>
      </c>
      <c r="I866" s="37">
        <v>60000</v>
      </c>
      <c r="J866" s="35">
        <v>42524</v>
      </c>
      <c r="K866" s="34" t="s">
        <v>1039</v>
      </c>
      <c r="L866" s="34" t="s">
        <v>716</v>
      </c>
      <c r="M866" s="34" t="s">
        <v>1040</v>
      </c>
      <c r="N866" s="34" t="s">
        <v>200</v>
      </c>
      <c r="O866" s="34" t="s">
        <v>84</v>
      </c>
      <c r="P866" s="97">
        <f t="shared" si="13"/>
        <v>2</v>
      </c>
    </row>
    <row r="867" spans="1:16" ht="22.5" hidden="1" customHeight="1">
      <c r="A867" s="8">
        <v>864</v>
      </c>
      <c r="B867" s="32" t="s">
        <v>1898</v>
      </c>
      <c r="C867" s="33" t="s">
        <v>1872</v>
      </c>
      <c r="D867" s="39" t="s">
        <v>714</v>
      </c>
      <c r="E867" s="35">
        <v>42047</v>
      </c>
      <c r="F867" s="36" t="s">
        <v>1901</v>
      </c>
      <c r="G867" s="94">
        <v>30</v>
      </c>
      <c r="H867" s="36">
        <v>60</v>
      </c>
      <c r="I867" s="37">
        <v>60000</v>
      </c>
      <c r="J867" s="35">
        <v>42524</v>
      </c>
      <c r="K867" s="34" t="s">
        <v>1039</v>
      </c>
      <c r="L867" s="34" t="s">
        <v>716</v>
      </c>
      <c r="M867" s="34" t="s">
        <v>1040</v>
      </c>
      <c r="N867" s="34" t="s">
        <v>200</v>
      </c>
      <c r="O867" s="34" t="s">
        <v>54</v>
      </c>
      <c r="P867" s="97">
        <f t="shared" si="13"/>
        <v>2</v>
      </c>
    </row>
    <row r="868" spans="1:16" ht="22.5" hidden="1" customHeight="1">
      <c r="A868" s="8">
        <v>865</v>
      </c>
      <c r="B868" s="32" t="s">
        <v>1902</v>
      </c>
      <c r="C868" s="33" t="s">
        <v>1845</v>
      </c>
      <c r="D868" s="39" t="s">
        <v>714</v>
      </c>
      <c r="E868" s="35">
        <v>42047</v>
      </c>
      <c r="F868" s="36" t="s">
        <v>1903</v>
      </c>
      <c r="G868" s="94">
        <v>30</v>
      </c>
      <c r="H868" s="36">
        <v>60</v>
      </c>
      <c r="I868" s="37">
        <v>60000</v>
      </c>
      <c r="J868" s="35">
        <v>42524</v>
      </c>
      <c r="K868" s="34" t="s">
        <v>1039</v>
      </c>
      <c r="L868" s="34" t="s">
        <v>716</v>
      </c>
      <c r="M868" s="34" t="s">
        <v>1040</v>
      </c>
      <c r="N868" s="34" t="s">
        <v>200</v>
      </c>
      <c r="O868" s="34" t="s">
        <v>60</v>
      </c>
      <c r="P868" s="97">
        <f t="shared" si="13"/>
        <v>2</v>
      </c>
    </row>
    <row r="869" spans="1:16" ht="22.5" hidden="1" customHeight="1">
      <c r="A869" s="8">
        <v>866</v>
      </c>
      <c r="B869" s="32" t="s">
        <v>1904</v>
      </c>
      <c r="C869" s="33"/>
      <c r="D869" s="39" t="s">
        <v>714</v>
      </c>
      <c r="E869" s="35">
        <v>42047</v>
      </c>
      <c r="F869" s="36" t="s">
        <v>1905</v>
      </c>
      <c r="G869" s="94">
        <v>30</v>
      </c>
      <c r="H869" s="36">
        <v>60</v>
      </c>
      <c r="I869" s="37">
        <v>60000</v>
      </c>
      <c r="J869" s="35">
        <v>42524</v>
      </c>
      <c r="K869" s="34" t="s">
        <v>1039</v>
      </c>
      <c r="L869" s="34" t="s">
        <v>716</v>
      </c>
      <c r="M869" s="34" t="s">
        <v>1040</v>
      </c>
      <c r="N869" s="34" t="s">
        <v>200</v>
      </c>
      <c r="O869" s="34" t="s">
        <v>63</v>
      </c>
      <c r="P869" s="97">
        <f t="shared" si="13"/>
        <v>2</v>
      </c>
    </row>
    <row r="870" spans="1:16" ht="22.5" hidden="1" customHeight="1">
      <c r="A870" s="8">
        <v>867</v>
      </c>
      <c r="B870" s="32" t="s">
        <v>1906</v>
      </c>
      <c r="C870" s="33" t="s">
        <v>1851</v>
      </c>
      <c r="D870" s="39" t="s">
        <v>714</v>
      </c>
      <c r="E870" s="35">
        <v>42047</v>
      </c>
      <c r="F870" s="36" t="s">
        <v>1907</v>
      </c>
      <c r="G870" s="94">
        <v>30</v>
      </c>
      <c r="H870" s="36">
        <v>60</v>
      </c>
      <c r="I870" s="37">
        <v>60000</v>
      </c>
      <c r="J870" s="35">
        <v>42524</v>
      </c>
      <c r="K870" s="34" t="s">
        <v>1039</v>
      </c>
      <c r="L870" s="34" t="s">
        <v>716</v>
      </c>
      <c r="M870" s="34" t="s">
        <v>1040</v>
      </c>
      <c r="N870" s="34" t="s">
        <v>200</v>
      </c>
      <c r="O870" s="34" t="s">
        <v>28</v>
      </c>
      <c r="P870" s="97">
        <f t="shared" si="13"/>
        <v>2</v>
      </c>
    </row>
    <row r="871" spans="1:16" ht="22.5" hidden="1" customHeight="1">
      <c r="A871" s="8">
        <v>868</v>
      </c>
      <c r="B871" s="32" t="s">
        <v>1908</v>
      </c>
      <c r="C871" s="33"/>
      <c r="D871" s="39" t="s">
        <v>714</v>
      </c>
      <c r="E871" s="35">
        <v>42054</v>
      </c>
      <c r="F871" s="36" t="s">
        <v>1909</v>
      </c>
      <c r="G871" s="94">
        <v>30</v>
      </c>
      <c r="H871" s="36">
        <v>61.07</v>
      </c>
      <c r="I871" s="37">
        <v>60000</v>
      </c>
      <c r="J871" s="35">
        <v>42185</v>
      </c>
      <c r="K871" s="34" t="s">
        <v>1039</v>
      </c>
      <c r="L871" s="34" t="s">
        <v>716</v>
      </c>
      <c r="M871" s="34" t="s">
        <v>1040</v>
      </c>
      <c r="N871" s="34" t="s">
        <v>200</v>
      </c>
      <c r="O871" s="34" t="s">
        <v>54</v>
      </c>
      <c r="P871" s="97">
        <f t="shared" si="13"/>
        <v>2</v>
      </c>
    </row>
    <row r="872" spans="1:16" ht="22.5" customHeight="1">
      <c r="A872" s="8">
        <v>869</v>
      </c>
      <c r="B872" s="32" t="s">
        <v>1910</v>
      </c>
      <c r="C872" s="33"/>
      <c r="D872" s="39" t="s">
        <v>714</v>
      </c>
      <c r="E872" s="35">
        <v>42054</v>
      </c>
      <c r="F872" s="36" t="s">
        <v>1911</v>
      </c>
      <c r="G872" s="94">
        <v>30</v>
      </c>
      <c r="H872" s="36">
        <v>72.790000000000006</v>
      </c>
      <c r="I872" s="37">
        <v>60000</v>
      </c>
      <c r="J872" s="35">
        <v>43100</v>
      </c>
      <c r="K872" s="34" t="s">
        <v>1039</v>
      </c>
      <c r="L872" s="34" t="s">
        <v>716</v>
      </c>
      <c r="M872" s="34" t="s">
        <v>1040</v>
      </c>
      <c r="N872" s="34" t="s">
        <v>1155</v>
      </c>
      <c r="O872" s="34" t="s">
        <v>153</v>
      </c>
      <c r="P872" s="97">
        <f t="shared" si="13"/>
        <v>2</v>
      </c>
    </row>
    <row r="873" spans="1:16" ht="22.5" customHeight="1">
      <c r="A873" s="8">
        <v>870</v>
      </c>
      <c r="B873" s="32" t="s">
        <v>1912</v>
      </c>
      <c r="C873" s="33"/>
      <c r="D873" s="39" t="s">
        <v>714</v>
      </c>
      <c r="E873" s="35">
        <v>42054</v>
      </c>
      <c r="F873" s="36" t="s">
        <v>1913</v>
      </c>
      <c r="G873" s="94">
        <v>30</v>
      </c>
      <c r="H873" s="36">
        <v>72.790000000000006</v>
      </c>
      <c r="I873" s="37">
        <v>60000</v>
      </c>
      <c r="J873" s="35">
        <v>43100</v>
      </c>
      <c r="K873" s="34" t="s">
        <v>1039</v>
      </c>
      <c r="L873" s="34" t="s">
        <v>716</v>
      </c>
      <c r="M873" s="34" t="s">
        <v>1040</v>
      </c>
      <c r="N873" s="34" t="s">
        <v>1155</v>
      </c>
      <c r="O873" s="34" t="s">
        <v>153</v>
      </c>
      <c r="P873" s="97">
        <f t="shared" si="13"/>
        <v>2</v>
      </c>
    </row>
    <row r="874" spans="1:16" ht="22.5" hidden="1" customHeight="1">
      <c r="A874" s="8">
        <v>871</v>
      </c>
      <c r="B874" s="32" t="s">
        <v>1914</v>
      </c>
      <c r="C874" s="33"/>
      <c r="D874" s="39" t="s">
        <v>714</v>
      </c>
      <c r="E874" s="35">
        <v>42054</v>
      </c>
      <c r="F874" s="36" t="s">
        <v>1915</v>
      </c>
      <c r="G874" s="94">
        <v>30</v>
      </c>
      <c r="H874" s="36">
        <v>80.489999999999995</v>
      </c>
      <c r="I874" s="37">
        <v>60000</v>
      </c>
      <c r="J874" s="35">
        <v>43100</v>
      </c>
      <c r="K874" s="34" t="s">
        <v>1039</v>
      </c>
      <c r="L874" s="34" t="s">
        <v>716</v>
      </c>
      <c r="M874" s="34" t="s">
        <v>1040</v>
      </c>
      <c r="N874" s="34" t="s">
        <v>1155</v>
      </c>
      <c r="O874" s="34" t="s">
        <v>54</v>
      </c>
      <c r="P874" s="97">
        <f t="shared" si="13"/>
        <v>2</v>
      </c>
    </row>
    <row r="875" spans="1:16" ht="22.5" customHeight="1">
      <c r="A875" s="8">
        <v>872</v>
      </c>
      <c r="B875" s="32" t="s">
        <v>1916</v>
      </c>
      <c r="C875" s="33"/>
      <c r="D875" s="39" t="s">
        <v>714</v>
      </c>
      <c r="E875" s="35">
        <v>42054</v>
      </c>
      <c r="F875" s="36" t="s">
        <v>1917</v>
      </c>
      <c r="G875" s="94">
        <v>30</v>
      </c>
      <c r="H875" s="36">
        <v>72.790000000000006</v>
      </c>
      <c r="I875" s="37">
        <v>60000</v>
      </c>
      <c r="J875" s="35">
        <v>43100</v>
      </c>
      <c r="K875" s="34" t="s">
        <v>1039</v>
      </c>
      <c r="L875" s="34" t="s">
        <v>716</v>
      </c>
      <c r="M875" s="34" t="s">
        <v>1040</v>
      </c>
      <c r="N875" s="34" t="s">
        <v>1155</v>
      </c>
      <c r="O875" s="34" t="s">
        <v>153</v>
      </c>
      <c r="P875" s="97">
        <f t="shared" si="13"/>
        <v>2</v>
      </c>
    </row>
    <row r="876" spans="1:16" ht="22.5" customHeight="1">
      <c r="A876" s="8">
        <v>873</v>
      </c>
      <c r="B876" s="32" t="s">
        <v>1918</v>
      </c>
      <c r="C876" s="33"/>
      <c r="D876" s="39" t="s">
        <v>714</v>
      </c>
      <c r="E876" s="35">
        <v>42054</v>
      </c>
      <c r="F876" s="36" t="s">
        <v>1919</v>
      </c>
      <c r="G876" s="94">
        <v>30</v>
      </c>
      <c r="H876" s="36">
        <v>72.790000000000006</v>
      </c>
      <c r="I876" s="37">
        <v>60000</v>
      </c>
      <c r="J876" s="35">
        <v>43100</v>
      </c>
      <c r="K876" s="34" t="s">
        <v>1039</v>
      </c>
      <c r="L876" s="34" t="s">
        <v>716</v>
      </c>
      <c r="M876" s="34" t="s">
        <v>1040</v>
      </c>
      <c r="N876" s="34" t="s">
        <v>1155</v>
      </c>
      <c r="O876" s="34" t="s">
        <v>153</v>
      </c>
      <c r="P876" s="97">
        <f t="shared" si="13"/>
        <v>2</v>
      </c>
    </row>
    <row r="877" spans="1:16" ht="22.5" customHeight="1">
      <c r="A877" s="8">
        <v>874</v>
      </c>
      <c r="B877" s="32" t="s">
        <v>1920</v>
      </c>
      <c r="C877" s="33"/>
      <c r="D877" s="39" t="s">
        <v>714</v>
      </c>
      <c r="E877" s="35">
        <v>42054</v>
      </c>
      <c r="F877" s="36" t="s">
        <v>1921</v>
      </c>
      <c r="G877" s="94">
        <v>30</v>
      </c>
      <c r="H877" s="36">
        <v>72.790000000000006</v>
      </c>
      <c r="I877" s="37">
        <v>60000</v>
      </c>
      <c r="J877" s="35">
        <v>43100</v>
      </c>
      <c r="K877" s="34" t="s">
        <v>1039</v>
      </c>
      <c r="L877" s="34" t="s">
        <v>716</v>
      </c>
      <c r="M877" s="34" t="s">
        <v>1040</v>
      </c>
      <c r="N877" s="34" t="s">
        <v>1155</v>
      </c>
      <c r="O877" s="34" t="s">
        <v>153</v>
      </c>
      <c r="P877" s="97">
        <f t="shared" si="13"/>
        <v>2</v>
      </c>
    </row>
    <row r="878" spans="1:16" ht="22.5" customHeight="1">
      <c r="A878" s="8">
        <v>875</v>
      </c>
      <c r="B878" s="32" t="s">
        <v>1922</v>
      </c>
      <c r="C878" s="33"/>
      <c r="D878" s="39" t="s">
        <v>714</v>
      </c>
      <c r="E878" s="35">
        <v>42054</v>
      </c>
      <c r="F878" s="36" t="s">
        <v>1923</v>
      </c>
      <c r="G878" s="94">
        <v>30</v>
      </c>
      <c r="H878" s="36">
        <v>72.790000000000006</v>
      </c>
      <c r="I878" s="37">
        <v>60000</v>
      </c>
      <c r="J878" s="35">
        <v>43100</v>
      </c>
      <c r="K878" s="34" t="s">
        <v>1039</v>
      </c>
      <c r="L878" s="34" t="s">
        <v>716</v>
      </c>
      <c r="M878" s="34" t="s">
        <v>1040</v>
      </c>
      <c r="N878" s="34" t="s">
        <v>1155</v>
      </c>
      <c r="O878" s="34" t="s">
        <v>153</v>
      </c>
      <c r="P878" s="97">
        <f t="shared" si="13"/>
        <v>2</v>
      </c>
    </row>
    <row r="879" spans="1:16" ht="22.5" hidden="1" customHeight="1">
      <c r="A879" s="8">
        <v>876</v>
      </c>
      <c r="B879" s="32" t="s">
        <v>1870</v>
      </c>
      <c r="C879" s="33" t="s">
        <v>1813</v>
      </c>
      <c r="D879" s="39" t="s">
        <v>714</v>
      </c>
      <c r="E879" s="35">
        <v>42054</v>
      </c>
      <c r="F879" s="36" t="s">
        <v>1924</v>
      </c>
      <c r="G879" s="94">
        <v>30</v>
      </c>
      <c r="H879" s="36">
        <v>60</v>
      </c>
      <c r="I879" s="37">
        <v>60000</v>
      </c>
      <c r="J879" s="35">
        <v>42524</v>
      </c>
      <c r="K879" s="34" t="s">
        <v>1039</v>
      </c>
      <c r="L879" s="34" t="s">
        <v>716</v>
      </c>
      <c r="M879" s="34" t="s">
        <v>1040</v>
      </c>
      <c r="N879" s="34" t="s">
        <v>200</v>
      </c>
      <c r="O879" s="34" t="s">
        <v>343</v>
      </c>
      <c r="P879" s="97">
        <f t="shared" si="13"/>
        <v>2</v>
      </c>
    </row>
    <row r="880" spans="1:16" ht="22.5" hidden="1" customHeight="1">
      <c r="A880" s="8">
        <v>877</v>
      </c>
      <c r="B880" s="32" t="s">
        <v>1898</v>
      </c>
      <c r="C880" s="33" t="s">
        <v>1853</v>
      </c>
      <c r="D880" s="39" t="s">
        <v>714</v>
      </c>
      <c r="E880" s="35">
        <v>42054</v>
      </c>
      <c r="F880" s="36" t="s">
        <v>1925</v>
      </c>
      <c r="G880" s="94">
        <v>30</v>
      </c>
      <c r="H880" s="36">
        <v>60</v>
      </c>
      <c r="I880" s="37">
        <v>60000</v>
      </c>
      <c r="J880" s="35">
        <v>42524</v>
      </c>
      <c r="K880" s="34" t="s">
        <v>1039</v>
      </c>
      <c r="L880" s="34" t="s">
        <v>716</v>
      </c>
      <c r="M880" s="34" t="s">
        <v>1040</v>
      </c>
      <c r="N880" s="34" t="s">
        <v>200</v>
      </c>
      <c r="O880" s="34" t="s">
        <v>1620</v>
      </c>
      <c r="P880" s="97">
        <f t="shared" si="13"/>
        <v>2</v>
      </c>
    </row>
    <row r="881" spans="1:16" ht="22.5" hidden="1" customHeight="1">
      <c r="A881" s="8">
        <v>878</v>
      </c>
      <c r="B881" s="32" t="s">
        <v>1902</v>
      </c>
      <c r="C881" s="33" t="s">
        <v>1926</v>
      </c>
      <c r="D881" s="39" t="s">
        <v>714</v>
      </c>
      <c r="E881" s="35">
        <v>42054</v>
      </c>
      <c r="F881" s="36" t="s">
        <v>1927</v>
      </c>
      <c r="G881" s="94">
        <v>30</v>
      </c>
      <c r="H881" s="36">
        <v>60</v>
      </c>
      <c r="I881" s="37">
        <v>60000</v>
      </c>
      <c r="J881" s="35">
        <v>42524</v>
      </c>
      <c r="K881" s="34" t="s">
        <v>1039</v>
      </c>
      <c r="L881" s="34" t="s">
        <v>716</v>
      </c>
      <c r="M881" s="34" t="s">
        <v>1040</v>
      </c>
      <c r="N881" s="34" t="s">
        <v>200</v>
      </c>
      <c r="O881" s="34" t="s">
        <v>87</v>
      </c>
      <c r="P881" s="97">
        <f t="shared" si="13"/>
        <v>2</v>
      </c>
    </row>
    <row r="882" spans="1:16" ht="22.5" hidden="1" customHeight="1">
      <c r="A882" s="8">
        <v>879</v>
      </c>
      <c r="B882" s="32" t="s">
        <v>1928</v>
      </c>
      <c r="C882" s="33"/>
      <c r="D882" s="39" t="s">
        <v>714</v>
      </c>
      <c r="E882" s="35">
        <v>42054</v>
      </c>
      <c r="F882" s="36" t="s">
        <v>1929</v>
      </c>
      <c r="G882" s="94">
        <v>29.92</v>
      </c>
      <c r="H882" s="36">
        <v>87.5</v>
      </c>
      <c r="I882" s="37">
        <v>59840</v>
      </c>
      <c r="J882" s="35">
        <v>42443</v>
      </c>
      <c r="K882" s="34" t="s">
        <v>1039</v>
      </c>
      <c r="L882" s="34" t="s">
        <v>716</v>
      </c>
      <c r="M882" s="34" t="s">
        <v>1040</v>
      </c>
      <c r="N882" s="34" t="s">
        <v>1155</v>
      </c>
      <c r="O882" s="34" t="s">
        <v>23</v>
      </c>
      <c r="P882" s="97">
        <f t="shared" si="13"/>
        <v>2</v>
      </c>
    </row>
    <row r="883" spans="1:16" ht="22.5" hidden="1" customHeight="1">
      <c r="A883" s="8">
        <v>880</v>
      </c>
      <c r="B883" s="32" t="s">
        <v>1930</v>
      </c>
      <c r="C883" s="33"/>
      <c r="D883" s="39" t="s">
        <v>31</v>
      </c>
      <c r="E883" s="35">
        <v>42054</v>
      </c>
      <c r="F883" s="36" t="s">
        <v>1931</v>
      </c>
      <c r="G883" s="94">
        <v>94</v>
      </c>
      <c r="H883" s="36">
        <v>391</v>
      </c>
      <c r="I883" s="37">
        <v>188000</v>
      </c>
      <c r="J883" s="35">
        <v>42674</v>
      </c>
      <c r="K883" s="34" t="s">
        <v>108</v>
      </c>
      <c r="L883" s="34" t="s">
        <v>109</v>
      </c>
      <c r="M883" s="34" t="s">
        <v>110</v>
      </c>
      <c r="N883" s="34" t="s">
        <v>1155</v>
      </c>
      <c r="O883" s="34" t="s">
        <v>60</v>
      </c>
      <c r="P883" s="97">
        <f t="shared" si="13"/>
        <v>2</v>
      </c>
    </row>
    <row r="884" spans="1:16" ht="22.5" hidden="1" customHeight="1">
      <c r="A884" s="8">
        <v>881</v>
      </c>
      <c r="B884" s="32" t="s">
        <v>1932</v>
      </c>
      <c r="C884" s="33" t="s">
        <v>1933</v>
      </c>
      <c r="D884" s="39" t="s">
        <v>714</v>
      </c>
      <c r="E884" s="35">
        <v>42054</v>
      </c>
      <c r="F884" s="36" t="s">
        <v>1934</v>
      </c>
      <c r="G884" s="94">
        <v>29.99</v>
      </c>
      <c r="H884" s="36">
        <v>239.92</v>
      </c>
      <c r="I884" s="37">
        <v>26991</v>
      </c>
      <c r="J884" s="35">
        <v>42931</v>
      </c>
      <c r="K884" s="34" t="s">
        <v>19</v>
      </c>
      <c r="L884" s="34" t="s">
        <v>716</v>
      </c>
      <c r="M884" s="34" t="s">
        <v>69</v>
      </c>
      <c r="N884" s="34" t="s">
        <v>1155</v>
      </c>
      <c r="O884" s="34" t="s">
        <v>221</v>
      </c>
      <c r="P884" s="97">
        <f t="shared" si="13"/>
        <v>0.9</v>
      </c>
    </row>
    <row r="885" spans="1:16" ht="22.5" customHeight="1">
      <c r="A885" s="8">
        <v>882</v>
      </c>
      <c r="B885" s="32" t="s">
        <v>1874</v>
      </c>
      <c r="C885" s="33" t="s">
        <v>1935</v>
      </c>
      <c r="D885" s="39" t="s">
        <v>714</v>
      </c>
      <c r="E885" s="35">
        <v>42061</v>
      </c>
      <c r="F885" s="36" t="s">
        <v>1936</v>
      </c>
      <c r="G885" s="94">
        <v>10</v>
      </c>
      <c r="H885" s="36">
        <v>20</v>
      </c>
      <c r="I885" s="37">
        <v>20000</v>
      </c>
      <c r="J885" s="35">
        <v>42303</v>
      </c>
      <c r="K885" s="34" t="s">
        <v>1039</v>
      </c>
      <c r="L885" s="34" t="s">
        <v>716</v>
      </c>
      <c r="M885" s="34" t="s">
        <v>1040</v>
      </c>
      <c r="N885" s="34" t="s">
        <v>200</v>
      </c>
      <c r="O885" s="34" t="s">
        <v>153</v>
      </c>
      <c r="P885" s="97">
        <f t="shared" si="13"/>
        <v>2</v>
      </c>
    </row>
    <row r="886" spans="1:16" ht="22.5" customHeight="1">
      <c r="A886" s="8">
        <v>883</v>
      </c>
      <c r="B886" s="32" t="s">
        <v>1874</v>
      </c>
      <c r="C886" s="33" t="s">
        <v>1805</v>
      </c>
      <c r="D886" s="39" t="s">
        <v>714</v>
      </c>
      <c r="E886" s="35">
        <v>42061</v>
      </c>
      <c r="F886" s="36" t="s">
        <v>1937</v>
      </c>
      <c r="G886" s="94">
        <v>10</v>
      </c>
      <c r="H886" s="36">
        <v>20</v>
      </c>
      <c r="I886" s="37">
        <v>20000</v>
      </c>
      <c r="J886" s="35">
        <v>42303</v>
      </c>
      <c r="K886" s="34" t="s">
        <v>1039</v>
      </c>
      <c r="L886" s="34" t="s">
        <v>716</v>
      </c>
      <c r="M886" s="34" t="s">
        <v>1040</v>
      </c>
      <c r="N886" s="34" t="s">
        <v>200</v>
      </c>
      <c r="O886" s="34" t="s">
        <v>153</v>
      </c>
      <c r="P886" s="97">
        <f t="shared" si="13"/>
        <v>2</v>
      </c>
    </row>
    <row r="887" spans="1:16" ht="22.5" hidden="1" customHeight="1">
      <c r="A887" s="8">
        <v>884</v>
      </c>
      <c r="B887" s="32" t="s">
        <v>1902</v>
      </c>
      <c r="C887" s="33" t="s">
        <v>1219</v>
      </c>
      <c r="D887" s="39" t="s">
        <v>714</v>
      </c>
      <c r="E887" s="35">
        <v>42061</v>
      </c>
      <c r="F887" s="36" t="s">
        <v>1938</v>
      </c>
      <c r="G887" s="94">
        <v>10</v>
      </c>
      <c r="H887" s="36">
        <v>20</v>
      </c>
      <c r="I887" s="37">
        <v>20000</v>
      </c>
      <c r="J887" s="35">
        <v>42303</v>
      </c>
      <c r="K887" s="34" t="s">
        <v>1039</v>
      </c>
      <c r="L887" s="34" t="s">
        <v>716</v>
      </c>
      <c r="M887" s="34" t="s">
        <v>1040</v>
      </c>
      <c r="N887" s="34" t="s">
        <v>200</v>
      </c>
      <c r="O887" s="34" t="s">
        <v>40</v>
      </c>
      <c r="P887" s="97">
        <f t="shared" si="13"/>
        <v>2</v>
      </c>
    </row>
    <row r="888" spans="1:16" ht="22.5" hidden="1" customHeight="1">
      <c r="A888" s="8">
        <v>885</v>
      </c>
      <c r="B888" s="32" t="s">
        <v>1939</v>
      </c>
      <c r="C888" s="33" t="s">
        <v>1940</v>
      </c>
      <c r="D888" s="39" t="s">
        <v>714</v>
      </c>
      <c r="E888" s="35">
        <v>42061</v>
      </c>
      <c r="F888" s="36" t="s">
        <v>1941</v>
      </c>
      <c r="G888" s="94">
        <v>10</v>
      </c>
      <c r="H888" s="36">
        <v>20</v>
      </c>
      <c r="I888" s="37">
        <v>20000</v>
      </c>
      <c r="J888" s="35">
        <v>42524</v>
      </c>
      <c r="K888" s="34" t="s">
        <v>1039</v>
      </c>
      <c r="L888" s="34" t="s">
        <v>716</v>
      </c>
      <c r="M888" s="34" t="s">
        <v>1040</v>
      </c>
      <c r="N888" s="34" t="s">
        <v>200</v>
      </c>
      <c r="O888" s="34" t="s">
        <v>263</v>
      </c>
      <c r="P888" s="97">
        <f t="shared" si="13"/>
        <v>2</v>
      </c>
    </row>
    <row r="889" spans="1:16" ht="22.5" hidden="1" customHeight="1">
      <c r="A889" s="8">
        <v>886</v>
      </c>
      <c r="B889" s="32" t="s">
        <v>1942</v>
      </c>
      <c r="C889" s="33"/>
      <c r="D889" s="39" t="s">
        <v>17</v>
      </c>
      <c r="E889" s="35">
        <v>42061</v>
      </c>
      <c r="F889" s="36" t="s">
        <v>1943</v>
      </c>
      <c r="G889" s="94">
        <v>5.3140000000000001</v>
      </c>
      <c r="H889" s="36">
        <v>43.57</v>
      </c>
      <c r="I889" s="37">
        <v>4782.6000000000004</v>
      </c>
      <c r="J889" s="35">
        <v>42061</v>
      </c>
      <c r="K889" s="34" t="s">
        <v>19</v>
      </c>
      <c r="L889" s="34" t="s">
        <v>109</v>
      </c>
      <c r="M889" s="34" t="s">
        <v>69</v>
      </c>
      <c r="N889" s="34" t="s">
        <v>200</v>
      </c>
      <c r="O889" s="34" t="s">
        <v>87</v>
      </c>
      <c r="P889" s="97">
        <f t="shared" si="13"/>
        <v>0.9</v>
      </c>
    </row>
    <row r="890" spans="1:16" ht="22.5" hidden="1" customHeight="1">
      <c r="A890" s="8">
        <v>887</v>
      </c>
      <c r="B890" s="32" t="s">
        <v>1944</v>
      </c>
      <c r="C890" s="33"/>
      <c r="D890" s="39" t="s">
        <v>17</v>
      </c>
      <c r="E890" s="35">
        <v>42061</v>
      </c>
      <c r="F890" s="36" t="s">
        <v>1945</v>
      </c>
      <c r="G890" s="94">
        <v>750</v>
      </c>
      <c r="H890" s="36">
        <v>6242</v>
      </c>
      <c r="I890" s="37">
        <v>750000</v>
      </c>
      <c r="J890" s="35">
        <v>42704</v>
      </c>
      <c r="K890" s="34" t="s">
        <v>19</v>
      </c>
      <c r="L890" s="34" t="s">
        <v>109</v>
      </c>
      <c r="M890" s="34" t="s">
        <v>21</v>
      </c>
      <c r="N890" s="34" t="s">
        <v>1155</v>
      </c>
      <c r="O890" s="34" t="s">
        <v>63</v>
      </c>
      <c r="P890" s="97">
        <f t="shared" si="13"/>
        <v>1</v>
      </c>
    </row>
    <row r="891" spans="1:16" ht="22.5" hidden="1" customHeight="1">
      <c r="A891" s="8">
        <v>888</v>
      </c>
      <c r="B891" s="32" t="s">
        <v>1946</v>
      </c>
      <c r="C891" s="33"/>
      <c r="D891" s="39" t="s">
        <v>17</v>
      </c>
      <c r="E891" s="35">
        <v>42061</v>
      </c>
      <c r="F891" s="36" t="s">
        <v>1947</v>
      </c>
      <c r="G891" s="94">
        <v>175.6</v>
      </c>
      <c r="H891" s="36">
        <v>1344</v>
      </c>
      <c r="I891" s="37">
        <v>185040</v>
      </c>
      <c r="J891" s="35">
        <v>42421</v>
      </c>
      <c r="K891" s="34" t="s">
        <v>19</v>
      </c>
      <c r="L891" s="34" t="s">
        <v>48</v>
      </c>
      <c r="M891" s="34" t="s">
        <v>21</v>
      </c>
      <c r="N891" s="34" t="s">
        <v>22</v>
      </c>
      <c r="O891" s="34" t="s">
        <v>45</v>
      </c>
      <c r="P891" s="97">
        <f t="shared" si="13"/>
        <v>1.0537585421412301</v>
      </c>
    </row>
    <row r="892" spans="1:16" ht="22.5" hidden="1" customHeight="1">
      <c r="A892" s="8">
        <v>889</v>
      </c>
      <c r="B892" s="32" t="s">
        <v>837</v>
      </c>
      <c r="C892" s="33"/>
      <c r="D892" s="39" t="s">
        <v>17</v>
      </c>
      <c r="E892" s="35">
        <v>42061</v>
      </c>
      <c r="F892" s="36" t="s">
        <v>1948</v>
      </c>
      <c r="G892" s="94">
        <v>4.0999999999999996</v>
      </c>
      <c r="H892" s="36">
        <v>30.29</v>
      </c>
      <c r="I892" s="37">
        <v>3689.9999999999995</v>
      </c>
      <c r="J892" s="35">
        <v>42116</v>
      </c>
      <c r="K892" s="34" t="s">
        <v>19</v>
      </c>
      <c r="L892" s="34" t="s">
        <v>307</v>
      </c>
      <c r="M892" s="34" t="s">
        <v>69</v>
      </c>
      <c r="N892" s="34" t="s">
        <v>200</v>
      </c>
      <c r="O892" s="34" t="s">
        <v>840</v>
      </c>
      <c r="P892" s="97">
        <f t="shared" si="13"/>
        <v>0.89999999999999991</v>
      </c>
    </row>
    <row r="893" spans="1:16" ht="22.5" hidden="1" customHeight="1">
      <c r="A893" s="8">
        <v>890</v>
      </c>
      <c r="B893" s="32" t="s">
        <v>1949</v>
      </c>
      <c r="C893" s="33"/>
      <c r="D893" s="39" t="s">
        <v>31</v>
      </c>
      <c r="E893" s="35">
        <v>42061</v>
      </c>
      <c r="F893" s="36" t="s">
        <v>1950</v>
      </c>
      <c r="G893" s="94">
        <v>50</v>
      </c>
      <c r="H893" s="36">
        <v>96.25</v>
      </c>
      <c r="I893" s="37">
        <v>100000</v>
      </c>
      <c r="J893" s="35">
        <v>42825</v>
      </c>
      <c r="K893" s="34" t="s">
        <v>1039</v>
      </c>
      <c r="L893" s="34" t="s">
        <v>109</v>
      </c>
      <c r="M893" s="34" t="s">
        <v>1040</v>
      </c>
      <c r="N893" s="34" t="s">
        <v>200</v>
      </c>
      <c r="O893" s="34" t="s">
        <v>54</v>
      </c>
      <c r="P893" s="97">
        <f t="shared" si="13"/>
        <v>2</v>
      </c>
    </row>
    <row r="894" spans="1:16" ht="22.5" hidden="1" customHeight="1">
      <c r="A894" s="8">
        <v>891</v>
      </c>
      <c r="B894" s="32" t="s">
        <v>1951</v>
      </c>
      <c r="C894" s="33"/>
      <c r="D894" s="39" t="s">
        <v>31</v>
      </c>
      <c r="E894" s="35">
        <v>42061</v>
      </c>
      <c r="F894" s="36" t="s">
        <v>1952</v>
      </c>
      <c r="G894" s="94">
        <v>40</v>
      </c>
      <c r="H894" s="36">
        <v>77</v>
      </c>
      <c r="I894" s="37">
        <v>80000</v>
      </c>
      <c r="J894" s="35">
        <v>42580</v>
      </c>
      <c r="K894" s="34" t="s">
        <v>1039</v>
      </c>
      <c r="L894" s="34" t="s">
        <v>109</v>
      </c>
      <c r="M894" s="34" t="s">
        <v>1040</v>
      </c>
      <c r="N894" s="34" t="s">
        <v>1155</v>
      </c>
      <c r="O894" s="34" t="s">
        <v>54</v>
      </c>
      <c r="P894" s="97">
        <f t="shared" si="13"/>
        <v>2</v>
      </c>
    </row>
    <row r="895" spans="1:16" ht="22.5" hidden="1" customHeight="1">
      <c r="A895" s="8">
        <v>892</v>
      </c>
      <c r="B895" s="32" t="s">
        <v>1953</v>
      </c>
      <c r="C895" s="33"/>
      <c r="D895" s="39" t="s">
        <v>31</v>
      </c>
      <c r="E895" s="35">
        <v>42061</v>
      </c>
      <c r="F895" s="36" t="s">
        <v>1954</v>
      </c>
      <c r="G895" s="94">
        <v>30</v>
      </c>
      <c r="H895" s="36">
        <v>57.75</v>
      </c>
      <c r="I895" s="37">
        <v>60000</v>
      </c>
      <c r="J895" s="35">
        <v>42769</v>
      </c>
      <c r="K895" s="34" t="s">
        <v>1039</v>
      </c>
      <c r="L895" s="34" t="s">
        <v>109</v>
      </c>
      <c r="M895" s="34" t="s">
        <v>1040</v>
      </c>
      <c r="N895" s="34" t="s">
        <v>1155</v>
      </c>
      <c r="O895" s="34" t="s">
        <v>54</v>
      </c>
      <c r="P895" s="97">
        <f t="shared" si="13"/>
        <v>2</v>
      </c>
    </row>
    <row r="896" spans="1:16" ht="22.5" hidden="1" customHeight="1">
      <c r="A896" s="8">
        <v>893</v>
      </c>
      <c r="B896" s="32" t="s">
        <v>1955</v>
      </c>
      <c r="C896" s="33"/>
      <c r="D896" s="39" t="s">
        <v>31</v>
      </c>
      <c r="E896" s="35">
        <v>42061</v>
      </c>
      <c r="F896" s="36" t="s">
        <v>1956</v>
      </c>
      <c r="G896" s="94">
        <v>30</v>
      </c>
      <c r="H896" s="36">
        <v>57.75</v>
      </c>
      <c r="I896" s="37">
        <v>60000</v>
      </c>
      <c r="J896" s="35">
        <v>42923</v>
      </c>
      <c r="K896" s="34" t="s">
        <v>1039</v>
      </c>
      <c r="L896" s="34" t="s">
        <v>109</v>
      </c>
      <c r="M896" s="34" t="s">
        <v>1040</v>
      </c>
      <c r="N896" s="34" t="s">
        <v>1155</v>
      </c>
      <c r="O896" s="34" t="s">
        <v>54</v>
      </c>
      <c r="P896" s="97">
        <f t="shared" si="13"/>
        <v>2</v>
      </c>
    </row>
    <row r="897" spans="1:16" ht="22.5" hidden="1" customHeight="1">
      <c r="A897" s="8">
        <v>894</v>
      </c>
      <c r="B897" s="32" t="s">
        <v>1957</v>
      </c>
      <c r="C897" s="33"/>
      <c r="D897" s="39" t="s">
        <v>31</v>
      </c>
      <c r="E897" s="35">
        <v>42061</v>
      </c>
      <c r="F897" s="36" t="s">
        <v>1958</v>
      </c>
      <c r="G897" s="94">
        <v>30</v>
      </c>
      <c r="H897" s="36">
        <v>57.75</v>
      </c>
      <c r="I897" s="37">
        <v>60000</v>
      </c>
      <c r="J897" s="35">
        <v>43014</v>
      </c>
      <c r="K897" s="34" t="s">
        <v>1039</v>
      </c>
      <c r="L897" s="34" t="s">
        <v>109</v>
      </c>
      <c r="M897" s="34" t="s">
        <v>1040</v>
      </c>
      <c r="N897" s="34" t="s">
        <v>1155</v>
      </c>
      <c r="O897" s="34" t="s">
        <v>54</v>
      </c>
      <c r="P897" s="97">
        <f t="shared" si="13"/>
        <v>2</v>
      </c>
    </row>
    <row r="898" spans="1:16" ht="22.5" hidden="1" customHeight="1">
      <c r="A898" s="8">
        <v>895</v>
      </c>
      <c r="B898" s="32" t="s">
        <v>1959</v>
      </c>
      <c r="C898" s="33"/>
      <c r="D898" s="39" t="s">
        <v>187</v>
      </c>
      <c r="E898" s="35">
        <v>42061</v>
      </c>
      <c r="F898" s="36" t="s">
        <v>1960</v>
      </c>
      <c r="G898" s="94">
        <v>129.30000000000001</v>
      </c>
      <c r="H898" s="36">
        <v>849.57</v>
      </c>
      <c r="I898" s="37">
        <v>116370.00000000001</v>
      </c>
      <c r="J898" s="35">
        <v>42519</v>
      </c>
      <c r="K898" s="34" t="s">
        <v>19</v>
      </c>
      <c r="L898" s="34" t="s">
        <v>109</v>
      </c>
      <c r="M898" s="34" t="s">
        <v>27</v>
      </c>
      <c r="N898" s="34" t="s">
        <v>200</v>
      </c>
      <c r="O898" s="34" t="s">
        <v>84</v>
      </c>
      <c r="P898" s="97">
        <f t="shared" si="13"/>
        <v>0.9</v>
      </c>
    </row>
    <row r="899" spans="1:16" ht="22.5" hidden="1" customHeight="1">
      <c r="A899" s="8">
        <v>896</v>
      </c>
      <c r="B899" s="32" t="s">
        <v>1961</v>
      </c>
      <c r="C899" s="33"/>
      <c r="D899" s="39" t="s">
        <v>31</v>
      </c>
      <c r="E899" s="35">
        <v>42061</v>
      </c>
      <c r="F899" s="36" t="s">
        <v>1962</v>
      </c>
      <c r="G899" s="94">
        <v>18.3</v>
      </c>
      <c r="H899" s="36">
        <v>37.19</v>
      </c>
      <c r="I899" s="37">
        <v>36600</v>
      </c>
      <c r="J899" s="35">
        <v>42370</v>
      </c>
      <c r="K899" s="34" t="s">
        <v>1039</v>
      </c>
      <c r="L899" s="34" t="s">
        <v>109</v>
      </c>
      <c r="M899" s="34" t="s">
        <v>1040</v>
      </c>
      <c r="N899" s="34" t="s">
        <v>22</v>
      </c>
      <c r="O899" s="34" t="s">
        <v>84</v>
      </c>
      <c r="P899" s="97">
        <f t="shared" si="13"/>
        <v>2</v>
      </c>
    </row>
    <row r="900" spans="1:16" ht="22.5" hidden="1" customHeight="1">
      <c r="A900" s="8">
        <v>897</v>
      </c>
      <c r="B900" s="32" t="s">
        <v>1963</v>
      </c>
      <c r="C900" s="33"/>
      <c r="D900" s="39" t="s">
        <v>31</v>
      </c>
      <c r="E900" s="35">
        <v>42061</v>
      </c>
      <c r="F900" s="36" t="s">
        <v>1964</v>
      </c>
      <c r="G900" s="94">
        <v>140</v>
      </c>
      <c r="H900" s="36">
        <v>400</v>
      </c>
      <c r="I900" s="37">
        <v>280000</v>
      </c>
      <c r="J900" s="35">
        <v>42551</v>
      </c>
      <c r="K900" s="34" t="s">
        <v>108</v>
      </c>
      <c r="L900" s="34" t="s">
        <v>109</v>
      </c>
      <c r="M900" s="34" t="s">
        <v>110</v>
      </c>
      <c r="N900" s="34" t="s">
        <v>1155</v>
      </c>
      <c r="O900" s="34" t="s">
        <v>1620</v>
      </c>
      <c r="P900" s="97">
        <f t="shared" si="13"/>
        <v>2</v>
      </c>
    </row>
    <row r="901" spans="1:16" ht="22.5" hidden="1" customHeight="1">
      <c r="A901" s="8">
        <v>898</v>
      </c>
      <c r="B901" s="32" t="s">
        <v>1965</v>
      </c>
      <c r="C901" s="33"/>
      <c r="D901" s="39" t="s">
        <v>31</v>
      </c>
      <c r="E901" s="35">
        <v>42061</v>
      </c>
      <c r="F901" s="36" t="s">
        <v>1966</v>
      </c>
      <c r="G901" s="94">
        <v>200</v>
      </c>
      <c r="H901" s="36">
        <v>600</v>
      </c>
      <c r="I901" s="37">
        <v>400000</v>
      </c>
      <c r="J901" s="35">
        <v>42735</v>
      </c>
      <c r="K901" s="34" t="s">
        <v>108</v>
      </c>
      <c r="L901" s="34" t="s">
        <v>109</v>
      </c>
      <c r="M901" s="34" t="s">
        <v>110</v>
      </c>
      <c r="N901" s="34" t="s">
        <v>1155</v>
      </c>
      <c r="O901" s="34" t="s">
        <v>40</v>
      </c>
      <c r="P901" s="97">
        <f t="shared" ref="P901:P964" si="14">I901/1000/G901</f>
        <v>2</v>
      </c>
    </row>
    <row r="902" spans="1:16" ht="22.5" hidden="1" customHeight="1">
      <c r="A902" s="8">
        <v>899</v>
      </c>
      <c r="B902" s="32" t="s">
        <v>1967</v>
      </c>
      <c r="C902" s="33"/>
      <c r="D902" s="39" t="s">
        <v>31</v>
      </c>
      <c r="E902" s="35">
        <v>42061</v>
      </c>
      <c r="F902" s="36" t="s">
        <v>1968</v>
      </c>
      <c r="G902" s="94">
        <v>200</v>
      </c>
      <c r="H902" s="36">
        <v>640</v>
      </c>
      <c r="I902" s="37">
        <v>400000</v>
      </c>
      <c r="J902" s="35">
        <v>42735</v>
      </c>
      <c r="K902" s="34" t="s">
        <v>108</v>
      </c>
      <c r="L902" s="34" t="s">
        <v>109</v>
      </c>
      <c r="M902" s="34" t="s">
        <v>110</v>
      </c>
      <c r="N902" s="34" t="s">
        <v>200</v>
      </c>
      <c r="O902" s="34" t="s">
        <v>28</v>
      </c>
      <c r="P902" s="97">
        <f t="shared" si="14"/>
        <v>2</v>
      </c>
    </row>
    <row r="903" spans="1:16" ht="22.5" hidden="1" customHeight="1">
      <c r="A903" s="8">
        <v>900</v>
      </c>
      <c r="B903" s="32" t="s">
        <v>300</v>
      </c>
      <c r="C903" s="33"/>
      <c r="D903" s="39" t="s">
        <v>31</v>
      </c>
      <c r="E903" s="35">
        <v>42061</v>
      </c>
      <c r="F903" s="36" t="s">
        <v>1969</v>
      </c>
      <c r="G903" s="94">
        <v>30</v>
      </c>
      <c r="H903" s="36">
        <v>262.8</v>
      </c>
      <c r="I903" s="37">
        <v>32940</v>
      </c>
      <c r="J903" s="35">
        <v>42075</v>
      </c>
      <c r="K903" s="34" t="s">
        <v>19</v>
      </c>
      <c r="L903" s="34" t="s">
        <v>109</v>
      </c>
      <c r="M903" s="34" t="s">
        <v>21</v>
      </c>
      <c r="N903" s="34" t="s">
        <v>22</v>
      </c>
      <c r="O903" s="34" t="s">
        <v>45</v>
      </c>
      <c r="P903" s="97">
        <f t="shared" si="14"/>
        <v>1.0979999999999999</v>
      </c>
    </row>
    <row r="904" spans="1:16" ht="22.5" hidden="1" customHeight="1">
      <c r="A904" s="8">
        <v>901</v>
      </c>
      <c r="B904" s="32" t="s">
        <v>1970</v>
      </c>
      <c r="C904" s="33"/>
      <c r="D904" s="39" t="s">
        <v>714</v>
      </c>
      <c r="E904" s="35">
        <v>42068</v>
      </c>
      <c r="F904" s="36" t="s">
        <v>1971</v>
      </c>
      <c r="G904" s="94">
        <v>30</v>
      </c>
      <c r="H904" s="36">
        <v>56.343000000000004</v>
      </c>
      <c r="I904" s="37">
        <v>60000</v>
      </c>
      <c r="J904" s="35">
        <v>42292</v>
      </c>
      <c r="K904" s="34" t="s">
        <v>1039</v>
      </c>
      <c r="L904" s="34" t="s">
        <v>716</v>
      </c>
      <c r="M904" s="34" t="s">
        <v>1040</v>
      </c>
      <c r="N904" s="34" t="s">
        <v>200</v>
      </c>
      <c r="O904" s="34" t="s">
        <v>205</v>
      </c>
      <c r="P904" s="97">
        <f t="shared" si="14"/>
        <v>2</v>
      </c>
    </row>
    <row r="905" spans="1:16" ht="22.5" hidden="1" customHeight="1">
      <c r="A905" s="8">
        <v>902</v>
      </c>
      <c r="B905" s="32" t="s">
        <v>1972</v>
      </c>
      <c r="C905" s="33"/>
      <c r="D905" s="39" t="s">
        <v>714</v>
      </c>
      <c r="E905" s="35">
        <v>42068</v>
      </c>
      <c r="F905" s="36" t="s">
        <v>1973</v>
      </c>
      <c r="G905" s="94">
        <v>14.96</v>
      </c>
      <c r="H905" s="36">
        <v>46.4</v>
      </c>
      <c r="I905" s="37">
        <v>29920</v>
      </c>
      <c r="J905" s="35">
        <v>42395</v>
      </c>
      <c r="K905" s="34" t="s">
        <v>1039</v>
      </c>
      <c r="L905" s="34" t="s">
        <v>716</v>
      </c>
      <c r="M905" s="34" t="s">
        <v>1040</v>
      </c>
      <c r="N905" s="34" t="s">
        <v>1155</v>
      </c>
      <c r="O905" s="34" t="s">
        <v>1620</v>
      </c>
      <c r="P905" s="97">
        <f t="shared" si="14"/>
        <v>2</v>
      </c>
    </row>
    <row r="906" spans="1:16" ht="22.5" hidden="1" customHeight="1">
      <c r="A906" s="8">
        <v>903</v>
      </c>
      <c r="B906" s="32" t="s">
        <v>1726</v>
      </c>
      <c r="C906" s="33" t="s">
        <v>1974</v>
      </c>
      <c r="D906" s="39" t="s">
        <v>714</v>
      </c>
      <c r="E906" s="35">
        <v>42068</v>
      </c>
      <c r="F906" s="36" t="s">
        <v>1975</v>
      </c>
      <c r="G906" s="94">
        <v>36</v>
      </c>
      <c r="H906" s="36">
        <v>239.92</v>
      </c>
      <c r="I906" s="37">
        <v>32400</v>
      </c>
      <c r="J906" s="35">
        <v>42931</v>
      </c>
      <c r="K906" s="34" t="s">
        <v>19</v>
      </c>
      <c r="L906" s="34" t="s">
        <v>716</v>
      </c>
      <c r="M906" s="34" t="s">
        <v>69</v>
      </c>
      <c r="N906" s="34" t="s">
        <v>1155</v>
      </c>
      <c r="O906" s="34" t="s">
        <v>221</v>
      </c>
      <c r="P906" s="97">
        <f t="shared" si="14"/>
        <v>0.89999999999999991</v>
      </c>
    </row>
    <row r="907" spans="1:16" ht="22.5" hidden="1" customHeight="1">
      <c r="A907" s="8">
        <v>904</v>
      </c>
      <c r="B907" s="32" t="s">
        <v>1976</v>
      </c>
      <c r="C907" s="33"/>
      <c r="D907" s="39" t="s">
        <v>714</v>
      </c>
      <c r="E907" s="35">
        <v>42068</v>
      </c>
      <c r="F907" s="36" t="s">
        <v>1977</v>
      </c>
      <c r="G907" s="94">
        <v>10</v>
      </c>
      <c r="H907" s="36">
        <v>21.9</v>
      </c>
      <c r="I907" s="37">
        <v>20000</v>
      </c>
      <c r="J907" s="35">
        <v>42704</v>
      </c>
      <c r="K907" s="34" t="s">
        <v>1039</v>
      </c>
      <c r="L907" s="34" t="s">
        <v>716</v>
      </c>
      <c r="M907" s="34" t="s">
        <v>1040</v>
      </c>
      <c r="N907" s="34" t="s">
        <v>1155</v>
      </c>
      <c r="O907" s="34" t="s">
        <v>343</v>
      </c>
      <c r="P907" s="97">
        <f t="shared" si="14"/>
        <v>2</v>
      </c>
    </row>
    <row r="908" spans="1:16" ht="22.5" hidden="1" customHeight="1">
      <c r="A908" s="8">
        <v>905</v>
      </c>
      <c r="B908" s="32" t="s">
        <v>1500</v>
      </c>
      <c r="C908" s="33"/>
      <c r="D908" s="39" t="s">
        <v>51</v>
      </c>
      <c r="E908" s="35">
        <v>42068</v>
      </c>
      <c r="F908" s="36" t="s">
        <v>1978</v>
      </c>
      <c r="G908" s="94">
        <v>2</v>
      </c>
      <c r="H908" s="36">
        <v>12</v>
      </c>
      <c r="I908" s="37">
        <v>0</v>
      </c>
      <c r="J908" s="35">
        <v>42082</v>
      </c>
      <c r="K908" s="34" t="s">
        <v>53</v>
      </c>
      <c r="L908" s="34" t="s">
        <v>53</v>
      </c>
      <c r="M908" s="34" t="s">
        <v>53</v>
      </c>
      <c r="N908" s="34" t="s">
        <v>200</v>
      </c>
      <c r="O908" s="34" t="s">
        <v>63</v>
      </c>
      <c r="P908" s="97">
        <f t="shared" si="14"/>
        <v>0</v>
      </c>
    </row>
    <row r="909" spans="1:16" ht="22.5" hidden="1" customHeight="1">
      <c r="A909" s="8">
        <v>906</v>
      </c>
      <c r="B909" s="32" t="s">
        <v>1979</v>
      </c>
      <c r="C909" s="33"/>
      <c r="D909" s="39" t="s">
        <v>51</v>
      </c>
      <c r="E909" s="35">
        <v>42068</v>
      </c>
      <c r="F909" s="36" t="s">
        <v>1980</v>
      </c>
      <c r="G909" s="94">
        <v>3</v>
      </c>
      <c r="H909" s="36">
        <v>26.28</v>
      </c>
      <c r="I909" s="37">
        <v>0</v>
      </c>
      <c r="J909" s="35">
        <v>42082</v>
      </c>
      <c r="K909" s="34" t="s">
        <v>53</v>
      </c>
      <c r="L909" s="34" t="s">
        <v>53</v>
      </c>
      <c r="M909" s="34" t="s">
        <v>53</v>
      </c>
      <c r="N909" s="34" t="s">
        <v>200</v>
      </c>
      <c r="O909" s="34" t="s">
        <v>63</v>
      </c>
      <c r="P909" s="97">
        <f t="shared" si="14"/>
        <v>0</v>
      </c>
    </row>
    <row r="910" spans="1:16" ht="22.5" hidden="1" customHeight="1">
      <c r="A910" s="8">
        <v>907</v>
      </c>
      <c r="B910" s="32" t="s">
        <v>1981</v>
      </c>
      <c r="C910" s="33"/>
      <c r="D910" s="39" t="s">
        <v>31</v>
      </c>
      <c r="E910" s="35">
        <v>42068</v>
      </c>
      <c r="F910" s="36" t="s">
        <v>1982</v>
      </c>
      <c r="G910" s="94">
        <v>50</v>
      </c>
      <c r="H910" s="36">
        <v>171</v>
      </c>
      <c r="I910" s="37">
        <v>100000</v>
      </c>
      <c r="J910" s="35">
        <v>42551</v>
      </c>
      <c r="K910" s="34" t="s">
        <v>108</v>
      </c>
      <c r="L910" s="34" t="s">
        <v>109</v>
      </c>
      <c r="M910" s="34" t="s">
        <v>110</v>
      </c>
      <c r="N910" s="34" t="s">
        <v>1155</v>
      </c>
      <c r="O910" s="34" t="s">
        <v>28</v>
      </c>
      <c r="P910" s="97">
        <f t="shared" si="14"/>
        <v>2</v>
      </c>
    </row>
    <row r="911" spans="1:16" ht="22.5" customHeight="1">
      <c r="A911" s="8">
        <v>908</v>
      </c>
      <c r="B911" s="32" t="s">
        <v>1454</v>
      </c>
      <c r="C911" s="33"/>
      <c r="D911" s="39" t="s">
        <v>31</v>
      </c>
      <c r="E911" s="35">
        <v>42068</v>
      </c>
      <c r="F911" s="36" t="s">
        <v>1983</v>
      </c>
      <c r="G911" s="94">
        <v>30</v>
      </c>
      <c r="H911" s="36">
        <v>59</v>
      </c>
      <c r="I911" s="37">
        <v>60000</v>
      </c>
      <c r="J911" s="35">
        <v>42521</v>
      </c>
      <c r="K911" s="34" t="s">
        <v>1039</v>
      </c>
      <c r="L911" s="34" t="s">
        <v>109</v>
      </c>
      <c r="M911" s="34" t="s">
        <v>1040</v>
      </c>
      <c r="N911" s="34" t="s">
        <v>1155</v>
      </c>
      <c r="O911" s="34" t="s">
        <v>153</v>
      </c>
      <c r="P911" s="97">
        <f t="shared" si="14"/>
        <v>2</v>
      </c>
    </row>
    <row r="912" spans="1:16" ht="22.5" hidden="1" customHeight="1">
      <c r="A912" s="8">
        <v>909</v>
      </c>
      <c r="B912" s="32" t="s">
        <v>1984</v>
      </c>
      <c r="C912" s="33"/>
      <c r="D912" s="39" t="s">
        <v>31</v>
      </c>
      <c r="E912" s="35">
        <v>42068</v>
      </c>
      <c r="F912" s="36" t="s">
        <v>1985</v>
      </c>
      <c r="G912" s="94">
        <v>60</v>
      </c>
      <c r="H912" s="36">
        <v>187</v>
      </c>
      <c r="I912" s="37">
        <v>120000</v>
      </c>
      <c r="J912" s="35">
        <v>42216</v>
      </c>
      <c r="K912" s="34" t="s">
        <v>108</v>
      </c>
      <c r="L912" s="34" t="s">
        <v>109</v>
      </c>
      <c r="M912" s="34" t="s">
        <v>110</v>
      </c>
      <c r="N912" s="34" t="s">
        <v>200</v>
      </c>
      <c r="O912" s="34" t="s">
        <v>63</v>
      </c>
      <c r="P912" s="97">
        <f t="shared" si="14"/>
        <v>2</v>
      </c>
    </row>
    <row r="913" spans="1:16" ht="22.5" hidden="1" customHeight="1">
      <c r="A913" s="8">
        <v>910</v>
      </c>
      <c r="B913" s="32" t="s">
        <v>1986</v>
      </c>
      <c r="C913" s="33"/>
      <c r="D913" s="39" t="s">
        <v>31</v>
      </c>
      <c r="E913" s="35">
        <v>42068</v>
      </c>
      <c r="F913" s="36" t="s">
        <v>1987</v>
      </c>
      <c r="G913" s="94">
        <v>60</v>
      </c>
      <c r="H913" s="36">
        <v>187</v>
      </c>
      <c r="I913" s="37">
        <v>120000</v>
      </c>
      <c r="J913" s="35">
        <v>42766</v>
      </c>
      <c r="K913" s="34" t="s">
        <v>108</v>
      </c>
      <c r="L913" s="34" t="s">
        <v>109</v>
      </c>
      <c r="M913" s="34" t="s">
        <v>110</v>
      </c>
      <c r="N913" s="34" t="s">
        <v>200</v>
      </c>
      <c r="O913" s="34" t="s">
        <v>63</v>
      </c>
      <c r="P913" s="97">
        <f t="shared" si="14"/>
        <v>2</v>
      </c>
    </row>
    <row r="914" spans="1:16" ht="22.5" hidden="1" customHeight="1">
      <c r="A914" s="8">
        <v>911</v>
      </c>
      <c r="B914" s="32" t="s">
        <v>1988</v>
      </c>
      <c r="C914" s="33"/>
      <c r="D914" s="39" t="s">
        <v>31</v>
      </c>
      <c r="E914" s="35">
        <v>42068</v>
      </c>
      <c r="F914" s="36" t="s">
        <v>1989</v>
      </c>
      <c r="G914" s="94">
        <v>30</v>
      </c>
      <c r="H914" s="36">
        <v>79.3</v>
      </c>
      <c r="I914" s="37">
        <v>60000</v>
      </c>
      <c r="J914" s="35">
        <v>42308</v>
      </c>
      <c r="K914" s="34" t="s">
        <v>1039</v>
      </c>
      <c r="L914" s="34" t="s">
        <v>109</v>
      </c>
      <c r="M914" s="34" t="s">
        <v>1040</v>
      </c>
      <c r="N914" s="34" t="s">
        <v>200</v>
      </c>
      <c r="O914" s="34" t="s">
        <v>205</v>
      </c>
      <c r="P914" s="97">
        <f t="shared" si="14"/>
        <v>2</v>
      </c>
    </row>
    <row r="915" spans="1:16" ht="22.5" hidden="1" customHeight="1">
      <c r="A915" s="8">
        <v>912</v>
      </c>
      <c r="B915" s="32" t="s">
        <v>1990</v>
      </c>
      <c r="C915" s="33"/>
      <c r="D915" s="39" t="s">
        <v>31</v>
      </c>
      <c r="E915" s="35">
        <v>42068</v>
      </c>
      <c r="F915" s="36" t="s">
        <v>1991</v>
      </c>
      <c r="G915" s="94">
        <v>20</v>
      </c>
      <c r="H915" s="36">
        <v>116.69499999999999</v>
      </c>
      <c r="I915" s="37">
        <v>30000</v>
      </c>
      <c r="J915" s="35">
        <v>42613</v>
      </c>
      <c r="K915" s="34" t="s">
        <v>43</v>
      </c>
      <c r="L915" s="34" t="s">
        <v>109</v>
      </c>
      <c r="M915" s="34" t="s">
        <v>44</v>
      </c>
      <c r="N915" s="34" t="s">
        <v>200</v>
      </c>
      <c r="O915" s="34" t="s">
        <v>115</v>
      </c>
      <c r="P915" s="97">
        <f t="shared" si="14"/>
        <v>1.5</v>
      </c>
    </row>
    <row r="916" spans="1:16" ht="22.5" hidden="1" customHeight="1">
      <c r="A916" s="8">
        <v>913</v>
      </c>
      <c r="B916" s="32" t="s">
        <v>1992</v>
      </c>
      <c r="C916" s="33"/>
      <c r="D916" s="39" t="s">
        <v>714</v>
      </c>
      <c r="E916" s="35">
        <v>42082</v>
      </c>
      <c r="F916" s="36" t="s">
        <v>1993</v>
      </c>
      <c r="G916" s="94">
        <v>30</v>
      </c>
      <c r="H916" s="36">
        <v>64.510000000000005</v>
      </c>
      <c r="I916" s="37">
        <v>60000</v>
      </c>
      <c r="J916" s="35">
        <v>42362</v>
      </c>
      <c r="K916" s="34" t="s">
        <v>1039</v>
      </c>
      <c r="L916" s="34" t="s">
        <v>716</v>
      </c>
      <c r="M916" s="34" t="s">
        <v>1040</v>
      </c>
      <c r="N916" s="34" t="s">
        <v>1155</v>
      </c>
      <c r="O916" s="34" t="s">
        <v>54</v>
      </c>
      <c r="P916" s="97">
        <f t="shared" si="14"/>
        <v>2</v>
      </c>
    </row>
    <row r="917" spans="1:16" ht="22.5" hidden="1" customHeight="1">
      <c r="A917" s="8">
        <v>914</v>
      </c>
      <c r="B917" s="32" t="s">
        <v>1994</v>
      </c>
      <c r="C917" s="33"/>
      <c r="D917" s="39" t="s">
        <v>714</v>
      </c>
      <c r="E917" s="35">
        <v>42082</v>
      </c>
      <c r="F917" s="36" t="s">
        <v>1995</v>
      </c>
      <c r="G917" s="94">
        <v>30</v>
      </c>
      <c r="H917" s="36">
        <v>64.510000000000005</v>
      </c>
      <c r="I917" s="37">
        <v>60000</v>
      </c>
      <c r="J917" s="35">
        <v>42495</v>
      </c>
      <c r="K917" s="34" t="s">
        <v>1039</v>
      </c>
      <c r="L917" s="34" t="s">
        <v>716</v>
      </c>
      <c r="M917" s="34" t="s">
        <v>1040</v>
      </c>
      <c r="N917" s="34" t="s">
        <v>1155</v>
      </c>
      <c r="O917" s="34" t="s">
        <v>54</v>
      </c>
      <c r="P917" s="97">
        <f t="shared" si="14"/>
        <v>2</v>
      </c>
    </row>
    <row r="918" spans="1:16" ht="22.5" hidden="1" customHeight="1">
      <c r="A918" s="8">
        <v>915</v>
      </c>
      <c r="B918" s="32" t="s">
        <v>1996</v>
      </c>
      <c r="C918" s="33"/>
      <c r="D918" s="39" t="s">
        <v>714</v>
      </c>
      <c r="E918" s="35">
        <v>42082</v>
      </c>
      <c r="F918" s="36" t="s">
        <v>1997</v>
      </c>
      <c r="G918" s="94">
        <v>30</v>
      </c>
      <c r="H918" s="36">
        <v>64.510000000000005</v>
      </c>
      <c r="I918" s="37">
        <v>60000</v>
      </c>
      <c r="J918" s="35">
        <v>42618</v>
      </c>
      <c r="K918" s="34" t="s">
        <v>1039</v>
      </c>
      <c r="L918" s="34" t="s">
        <v>716</v>
      </c>
      <c r="M918" s="34" t="s">
        <v>1040</v>
      </c>
      <c r="N918" s="34" t="s">
        <v>1155</v>
      </c>
      <c r="O918" s="34" t="s">
        <v>54</v>
      </c>
      <c r="P918" s="97">
        <f t="shared" si="14"/>
        <v>2</v>
      </c>
    </row>
    <row r="919" spans="1:16" ht="22.5" hidden="1" customHeight="1">
      <c r="A919" s="8">
        <v>916</v>
      </c>
      <c r="B919" s="32" t="s">
        <v>1998</v>
      </c>
      <c r="C919" s="33"/>
      <c r="D919" s="39" t="s">
        <v>714</v>
      </c>
      <c r="E919" s="35">
        <v>42082</v>
      </c>
      <c r="F919" s="36" t="s">
        <v>1999</v>
      </c>
      <c r="G919" s="94">
        <v>30</v>
      </c>
      <c r="H919" s="36">
        <v>64.510000000000005</v>
      </c>
      <c r="I919" s="37">
        <v>60000</v>
      </c>
      <c r="J919" s="35">
        <v>42741</v>
      </c>
      <c r="K919" s="34" t="s">
        <v>1039</v>
      </c>
      <c r="L919" s="34" t="s">
        <v>716</v>
      </c>
      <c r="M919" s="34" t="s">
        <v>1040</v>
      </c>
      <c r="N919" s="34" t="s">
        <v>1155</v>
      </c>
      <c r="O919" s="34" t="s">
        <v>54</v>
      </c>
      <c r="P919" s="97">
        <f t="shared" si="14"/>
        <v>2</v>
      </c>
    </row>
    <row r="920" spans="1:16" ht="22.5" hidden="1" customHeight="1">
      <c r="A920" s="8">
        <v>917</v>
      </c>
      <c r="B920" s="32" t="s">
        <v>1939</v>
      </c>
      <c r="C920" s="33" t="s">
        <v>2000</v>
      </c>
      <c r="D920" s="39" t="s">
        <v>714</v>
      </c>
      <c r="E920" s="35">
        <v>42082</v>
      </c>
      <c r="F920" s="36" t="s">
        <v>2001</v>
      </c>
      <c r="G920" s="94">
        <v>10</v>
      </c>
      <c r="H920" s="36">
        <v>20</v>
      </c>
      <c r="I920" s="37">
        <v>20000</v>
      </c>
      <c r="J920" s="35">
        <v>42363</v>
      </c>
      <c r="K920" s="34" t="s">
        <v>1039</v>
      </c>
      <c r="L920" s="34" t="s">
        <v>716</v>
      </c>
      <c r="M920" s="34" t="s">
        <v>1040</v>
      </c>
      <c r="N920" s="34" t="s">
        <v>200</v>
      </c>
      <c r="O920" s="34" t="s">
        <v>60</v>
      </c>
      <c r="P920" s="97">
        <f t="shared" si="14"/>
        <v>2</v>
      </c>
    </row>
    <row r="921" spans="1:16" ht="22.5" hidden="1" customHeight="1">
      <c r="A921" s="8">
        <v>918</v>
      </c>
      <c r="B921" s="32" t="s">
        <v>1939</v>
      </c>
      <c r="C921" s="33" t="s">
        <v>2002</v>
      </c>
      <c r="D921" s="39" t="s">
        <v>714</v>
      </c>
      <c r="E921" s="35">
        <v>42082</v>
      </c>
      <c r="F921" s="36" t="s">
        <v>2003</v>
      </c>
      <c r="G921" s="94">
        <v>10</v>
      </c>
      <c r="H921" s="36">
        <v>20</v>
      </c>
      <c r="I921" s="37">
        <v>20000</v>
      </c>
      <c r="J921" s="35">
        <v>42363</v>
      </c>
      <c r="K921" s="34" t="s">
        <v>1039</v>
      </c>
      <c r="L921" s="34" t="s">
        <v>716</v>
      </c>
      <c r="M921" s="34" t="s">
        <v>1040</v>
      </c>
      <c r="N921" s="34" t="s">
        <v>200</v>
      </c>
      <c r="O921" s="34" t="s">
        <v>343</v>
      </c>
      <c r="P921" s="97">
        <f t="shared" si="14"/>
        <v>2</v>
      </c>
    </row>
    <row r="922" spans="1:16" ht="22.5" hidden="1" customHeight="1">
      <c r="A922" s="8">
        <v>919</v>
      </c>
      <c r="B922" s="32" t="s">
        <v>2004</v>
      </c>
      <c r="C922" s="33" t="s">
        <v>2005</v>
      </c>
      <c r="D922" s="39" t="s">
        <v>714</v>
      </c>
      <c r="E922" s="35">
        <v>42082</v>
      </c>
      <c r="F922" s="36" t="s">
        <v>2006</v>
      </c>
      <c r="G922" s="94">
        <v>12</v>
      </c>
      <c r="H922" s="36">
        <v>25.666</v>
      </c>
      <c r="I922" s="37">
        <v>24000</v>
      </c>
      <c r="J922" s="35">
        <v>42494</v>
      </c>
      <c r="K922" s="34" t="s">
        <v>1039</v>
      </c>
      <c r="L922" s="34" t="s">
        <v>716</v>
      </c>
      <c r="M922" s="34" t="s">
        <v>1040</v>
      </c>
      <c r="N922" s="34" t="s">
        <v>1155</v>
      </c>
      <c r="O922" s="34" t="s">
        <v>221</v>
      </c>
      <c r="P922" s="97">
        <f t="shared" si="14"/>
        <v>2</v>
      </c>
    </row>
    <row r="923" spans="1:16" ht="22.5" hidden="1" customHeight="1">
      <c r="A923" s="8">
        <v>920</v>
      </c>
      <c r="B923" s="32" t="s">
        <v>2007</v>
      </c>
      <c r="C923" s="33"/>
      <c r="D923" s="39" t="s">
        <v>714</v>
      </c>
      <c r="E923" s="35">
        <v>42082</v>
      </c>
      <c r="F923" s="36" t="s">
        <v>2008</v>
      </c>
      <c r="G923" s="94">
        <v>30</v>
      </c>
      <c r="H923" s="36">
        <v>60</v>
      </c>
      <c r="I923" s="37">
        <v>60000</v>
      </c>
      <c r="J923" s="35">
        <v>42674</v>
      </c>
      <c r="K923" s="34" t="s">
        <v>1039</v>
      </c>
      <c r="L923" s="34" t="s">
        <v>716</v>
      </c>
      <c r="M923" s="34" t="s">
        <v>1040</v>
      </c>
      <c r="N923" s="34" t="s">
        <v>1155</v>
      </c>
      <c r="O923" s="34" t="s">
        <v>358</v>
      </c>
      <c r="P923" s="97">
        <f t="shared" si="14"/>
        <v>2</v>
      </c>
    </row>
    <row r="924" spans="1:16" ht="22.5" hidden="1" customHeight="1">
      <c r="A924" s="8">
        <v>921</v>
      </c>
      <c r="B924" s="32" t="s">
        <v>2009</v>
      </c>
      <c r="C924" s="33"/>
      <c r="D924" s="39" t="s">
        <v>714</v>
      </c>
      <c r="E924" s="35">
        <v>42082</v>
      </c>
      <c r="F924" s="36" t="s">
        <v>2010</v>
      </c>
      <c r="G924" s="94">
        <v>15</v>
      </c>
      <c r="H924" s="36">
        <v>28.95</v>
      </c>
      <c r="I924" s="37">
        <v>30000</v>
      </c>
      <c r="J924" s="35">
        <v>42704</v>
      </c>
      <c r="K924" s="34" t="s">
        <v>1039</v>
      </c>
      <c r="L924" s="34" t="s">
        <v>716</v>
      </c>
      <c r="M924" s="34" t="s">
        <v>1040</v>
      </c>
      <c r="N924" s="34" t="s">
        <v>1155</v>
      </c>
      <c r="O924" s="34" t="s">
        <v>343</v>
      </c>
      <c r="P924" s="97">
        <f t="shared" si="14"/>
        <v>2</v>
      </c>
    </row>
    <row r="925" spans="1:16" ht="22.5" hidden="1" customHeight="1">
      <c r="A925" s="8">
        <v>922</v>
      </c>
      <c r="B925" s="32" t="s">
        <v>2011</v>
      </c>
      <c r="C925" s="33"/>
      <c r="D925" s="39" t="s">
        <v>714</v>
      </c>
      <c r="E925" s="35">
        <v>42082</v>
      </c>
      <c r="F925" s="36" t="s">
        <v>2012</v>
      </c>
      <c r="G925" s="94">
        <v>10</v>
      </c>
      <c r="H925" s="36">
        <v>20.5</v>
      </c>
      <c r="I925" s="37">
        <v>20000</v>
      </c>
      <c r="J925" s="35">
        <v>42521</v>
      </c>
      <c r="K925" s="34" t="s">
        <v>1039</v>
      </c>
      <c r="L925" s="34" t="s">
        <v>716</v>
      </c>
      <c r="M925" s="34" t="s">
        <v>1040</v>
      </c>
      <c r="N925" s="34" t="s">
        <v>200</v>
      </c>
      <c r="O925" s="34" t="s">
        <v>40</v>
      </c>
      <c r="P925" s="97">
        <f t="shared" si="14"/>
        <v>2</v>
      </c>
    </row>
    <row r="926" spans="1:16" ht="22.5" hidden="1" customHeight="1">
      <c r="A926" s="8">
        <v>923</v>
      </c>
      <c r="B926" s="32" t="s">
        <v>2013</v>
      </c>
      <c r="C926" s="33"/>
      <c r="D926" s="39" t="s">
        <v>714</v>
      </c>
      <c r="E926" s="35">
        <v>42082</v>
      </c>
      <c r="F926" s="36" t="s">
        <v>2014</v>
      </c>
      <c r="G926" s="94">
        <v>29.4</v>
      </c>
      <c r="H926" s="36">
        <v>76.09</v>
      </c>
      <c r="I926" s="37">
        <v>58800</v>
      </c>
      <c r="J926" s="35">
        <v>42369</v>
      </c>
      <c r="K926" s="34" t="s">
        <v>1039</v>
      </c>
      <c r="L926" s="34" t="s">
        <v>716</v>
      </c>
      <c r="M926" s="34" t="s">
        <v>1040</v>
      </c>
      <c r="N926" s="34" t="s">
        <v>1155</v>
      </c>
      <c r="O926" s="34" t="s">
        <v>54</v>
      </c>
      <c r="P926" s="97">
        <f t="shared" si="14"/>
        <v>2</v>
      </c>
    </row>
    <row r="927" spans="1:16" ht="22.5" hidden="1" customHeight="1">
      <c r="A927" s="8">
        <v>924</v>
      </c>
      <c r="B927" s="32" t="s">
        <v>2015</v>
      </c>
      <c r="C927" s="33"/>
      <c r="D927" s="39" t="s">
        <v>714</v>
      </c>
      <c r="E927" s="35">
        <v>42082</v>
      </c>
      <c r="F927" s="36" t="s">
        <v>2016</v>
      </c>
      <c r="G927" s="94">
        <v>30</v>
      </c>
      <c r="H927" s="36">
        <v>71.069999999999993</v>
      </c>
      <c r="I927" s="37">
        <v>60000</v>
      </c>
      <c r="J927" s="35">
        <v>42825</v>
      </c>
      <c r="K927" s="34" t="s">
        <v>1039</v>
      </c>
      <c r="L927" s="34" t="s">
        <v>716</v>
      </c>
      <c r="M927" s="34" t="s">
        <v>1040</v>
      </c>
      <c r="N927" s="34" t="s">
        <v>1155</v>
      </c>
      <c r="O927" s="34" t="s">
        <v>28</v>
      </c>
      <c r="P927" s="97">
        <f t="shared" si="14"/>
        <v>2</v>
      </c>
    </row>
    <row r="928" spans="1:16" ht="22.5" hidden="1" customHeight="1">
      <c r="A928" s="8">
        <v>925</v>
      </c>
      <c r="B928" s="32" t="s">
        <v>2017</v>
      </c>
      <c r="C928" s="33"/>
      <c r="D928" s="39" t="s">
        <v>714</v>
      </c>
      <c r="E928" s="35">
        <v>42082</v>
      </c>
      <c r="F928" s="36" t="s">
        <v>2018</v>
      </c>
      <c r="G928" s="94">
        <v>30</v>
      </c>
      <c r="H928" s="36">
        <v>72.37</v>
      </c>
      <c r="I928" s="37">
        <v>60000</v>
      </c>
      <c r="J928" s="35">
        <v>42825</v>
      </c>
      <c r="K928" s="34" t="s">
        <v>1039</v>
      </c>
      <c r="L928" s="34" t="s">
        <v>716</v>
      </c>
      <c r="M928" s="34" t="s">
        <v>1040</v>
      </c>
      <c r="N928" s="34" t="s">
        <v>1155</v>
      </c>
      <c r="O928" s="34" t="s">
        <v>283</v>
      </c>
      <c r="P928" s="97">
        <f t="shared" si="14"/>
        <v>2</v>
      </c>
    </row>
    <row r="929" spans="1:16" ht="22.5" hidden="1" customHeight="1">
      <c r="A929" s="8">
        <v>926</v>
      </c>
      <c r="B929" s="32" t="s">
        <v>2019</v>
      </c>
      <c r="C929" s="33"/>
      <c r="D929" s="39" t="s">
        <v>714</v>
      </c>
      <c r="E929" s="35">
        <v>42082</v>
      </c>
      <c r="F929" s="36" t="s">
        <v>2020</v>
      </c>
      <c r="G929" s="94">
        <v>30</v>
      </c>
      <c r="H929" s="36">
        <v>72.790000000000006</v>
      </c>
      <c r="I929" s="37">
        <v>60000</v>
      </c>
      <c r="J929" s="35">
        <v>42825</v>
      </c>
      <c r="K929" s="34" t="s">
        <v>1039</v>
      </c>
      <c r="L929" s="34" t="s">
        <v>716</v>
      </c>
      <c r="M929" s="34" t="s">
        <v>1040</v>
      </c>
      <c r="N929" s="34" t="s">
        <v>1155</v>
      </c>
      <c r="O929" s="34" t="s">
        <v>115</v>
      </c>
      <c r="P929" s="97">
        <f t="shared" si="14"/>
        <v>2</v>
      </c>
    </row>
    <row r="930" spans="1:16" ht="22.5" hidden="1" customHeight="1">
      <c r="A930" s="8">
        <v>927</v>
      </c>
      <c r="B930" s="32" t="s">
        <v>2021</v>
      </c>
      <c r="C930" s="33" t="s">
        <v>2022</v>
      </c>
      <c r="D930" s="39" t="s">
        <v>714</v>
      </c>
      <c r="E930" s="35">
        <v>42082</v>
      </c>
      <c r="F930" s="36" t="s">
        <v>2023</v>
      </c>
      <c r="G930" s="94">
        <v>10</v>
      </c>
      <c r="H930" s="36">
        <v>20</v>
      </c>
      <c r="I930" s="37">
        <v>20000</v>
      </c>
      <c r="J930" s="35">
        <v>42363</v>
      </c>
      <c r="K930" s="34" t="s">
        <v>1039</v>
      </c>
      <c r="L930" s="34" t="s">
        <v>716</v>
      </c>
      <c r="M930" s="34" t="s">
        <v>1040</v>
      </c>
      <c r="N930" s="34" t="s">
        <v>200</v>
      </c>
      <c r="O930" s="34" t="s">
        <v>54</v>
      </c>
      <c r="P930" s="97">
        <f t="shared" si="14"/>
        <v>2</v>
      </c>
    </row>
    <row r="931" spans="1:16" ht="22.5" hidden="1" customHeight="1">
      <c r="A931" s="8">
        <v>928</v>
      </c>
      <c r="B931" s="32" t="s">
        <v>1902</v>
      </c>
      <c r="C931" s="33" t="s">
        <v>1813</v>
      </c>
      <c r="D931" s="39" t="s">
        <v>714</v>
      </c>
      <c r="E931" s="35">
        <v>42082</v>
      </c>
      <c r="F931" s="36" t="s">
        <v>2024</v>
      </c>
      <c r="G931" s="94">
        <v>10</v>
      </c>
      <c r="H931" s="36">
        <v>20</v>
      </c>
      <c r="I931" s="37">
        <v>20000</v>
      </c>
      <c r="J931" s="35">
        <v>42363</v>
      </c>
      <c r="K931" s="34" t="s">
        <v>1039</v>
      </c>
      <c r="L931" s="34" t="s">
        <v>716</v>
      </c>
      <c r="M931" s="34" t="s">
        <v>1040</v>
      </c>
      <c r="N931" s="34" t="s">
        <v>200</v>
      </c>
      <c r="O931" s="34" t="s">
        <v>343</v>
      </c>
      <c r="P931" s="97">
        <f t="shared" si="14"/>
        <v>2</v>
      </c>
    </row>
    <row r="932" spans="1:16" ht="22.5" hidden="1" customHeight="1">
      <c r="A932" s="8">
        <v>929</v>
      </c>
      <c r="B932" s="32" t="s">
        <v>2025</v>
      </c>
      <c r="C932" s="33"/>
      <c r="D932" s="39" t="s">
        <v>31</v>
      </c>
      <c r="E932" s="35">
        <v>42082</v>
      </c>
      <c r="F932" s="36" t="s">
        <v>2026</v>
      </c>
      <c r="G932" s="94">
        <v>200</v>
      </c>
      <c r="H932" s="36">
        <v>648.20000000000005</v>
      </c>
      <c r="I932" s="37">
        <v>400000</v>
      </c>
      <c r="J932" s="35">
        <v>43159</v>
      </c>
      <c r="K932" s="34" t="s">
        <v>108</v>
      </c>
      <c r="L932" s="34" t="s">
        <v>109</v>
      </c>
      <c r="M932" s="34" t="s">
        <v>110</v>
      </c>
      <c r="N932" s="34" t="s">
        <v>1155</v>
      </c>
      <c r="O932" s="34" t="s">
        <v>28</v>
      </c>
      <c r="P932" s="97">
        <f t="shared" si="14"/>
        <v>2</v>
      </c>
    </row>
    <row r="933" spans="1:16" ht="22.5" hidden="1" customHeight="1">
      <c r="A933" s="8">
        <v>930</v>
      </c>
      <c r="B933" s="32" t="s">
        <v>2027</v>
      </c>
      <c r="C933" s="33"/>
      <c r="D933" s="39" t="s">
        <v>31</v>
      </c>
      <c r="E933" s="35">
        <v>42082</v>
      </c>
      <c r="F933" s="36" t="s">
        <v>2028</v>
      </c>
      <c r="G933" s="94">
        <v>150</v>
      </c>
      <c r="H933" s="36">
        <v>486.2</v>
      </c>
      <c r="I933" s="37">
        <v>300000</v>
      </c>
      <c r="J933" s="35">
        <v>43159</v>
      </c>
      <c r="K933" s="34" t="s">
        <v>108</v>
      </c>
      <c r="L933" s="34" t="s">
        <v>109</v>
      </c>
      <c r="M933" s="34" t="s">
        <v>110</v>
      </c>
      <c r="N933" s="34" t="s">
        <v>1155</v>
      </c>
      <c r="O933" s="34" t="s">
        <v>28</v>
      </c>
      <c r="P933" s="97">
        <f t="shared" si="14"/>
        <v>2</v>
      </c>
    </row>
    <row r="934" spans="1:16" ht="22.5" hidden="1" customHeight="1">
      <c r="A934" s="8">
        <v>931</v>
      </c>
      <c r="B934" s="32" t="s">
        <v>2029</v>
      </c>
      <c r="C934" s="33"/>
      <c r="D934" s="39" t="s">
        <v>31</v>
      </c>
      <c r="E934" s="35">
        <v>42082</v>
      </c>
      <c r="F934" s="36" t="s">
        <v>2030</v>
      </c>
      <c r="G934" s="94">
        <v>96</v>
      </c>
      <c r="H934" s="36">
        <v>353.2</v>
      </c>
      <c r="I934" s="37">
        <v>192000</v>
      </c>
      <c r="J934" s="35">
        <v>42704</v>
      </c>
      <c r="K934" s="34" t="s">
        <v>108</v>
      </c>
      <c r="L934" s="34" t="s">
        <v>109</v>
      </c>
      <c r="M934" s="34" t="s">
        <v>110</v>
      </c>
      <c r="N934" s="34" t="s">
        <v>1155</v>
      </c>
      <c r="O934" s="34" t="s">
        <v>63</v>
      </c>
      <c r="P934" s="97">
        <f t="shared" si="14"/>
        <v>2</v>
      </c>
    </row>
    <row r="935" spans="1:16" ht="22.5" hidden="1" customHeight="1">
      <c r="A935" s="8">
        <v>932</v>
      </c>
      <c r="B935" s="32" t="s">
        <v>2031</v>
      </c>
      <c r="C935" s="33"/>
      <c r="D935" s="39" t="s">
        <v>31</v>
      </c>
      <c r="E935" s="35">
        <v>42082</v>
      </c>
      <c r="F935" s="36" t="s">
        <v>2032</v>
      </c>
      <c r="G935" s="94">
        <v>26</v>
      </c>
      <c r="H935" s="36">
        <v>43</v>
      </c>
      <c r="I935" s="37">
        <v>52000</v>
      </c>
      <c r="J935" s="35">
        <v>42400</v>
      </c>
      <c r="K935" s="34" t="s">
        <v>1039</v>
      </c>
      <c r="L935" s="34" t="s">
        <v>109</v>
      </c>
      <c r="M935" s="34" t="s">
        <v>1040</v>
      </c>
      <c r="N935" s="34" t="s">
        <v>1155</v>
      </c>
      <c r="O935" s="34" t="s">
        <v>54</v>
      </c>
      <c r="P935" s="97">
        <f t="shared" si="14"/>
        <v>2</v>
      </c>
    </row>
    <row r="936" spans="1:16" ht="22.5" hidden="1" customHeight="1">
      <c r="A936" s="8">
        <v>933</v>
      </c>
      <c r="B936" s="32" t="s">
        <v>2033</v>
      </c>
      <c r="C936" s="33"/>
      <c r="D936" s="39" t="s">
        <v>31</v>
      </c>
      <c r="E936" s="35">
        <v>42082</v>
      </c>
      <c r="F936" s="36" t="s">
        <v>2034</v>
      </c>
      <c r="G936" s="94">
        <v>250</v>
      </c>
      <c r="H936" s="36">
        <v>832.2</v>
      </c>
      <c r="I936" s="37">
        <v>500000</v>
      </c>
      <c r="J936" s="35">
        <v>43159</v>
      </c>
      <c r="K936" s="34" t="s">
        <v>108</v>
      </c>
      <c r="L936" s="34" t="s">
        <v>109</v>
      </c>
      <c r="M936" s="34" t="s">
        <v>110</v>
      </c>
      <c r="N936" s="34" t="s">
        <v>200</v>
      </c>
      <c r="O936" s="34" t="s">
        <v>23</v>
      </c>
      <c r="P936" s="97">
        <f t="shared" si="14"/>
        <v>2</v>
      </c>
    </row>
    <row r="937" spans="1:16" ht="22.5" hidden="1" customHeight="1">
      <c r="A937" s="8">
        <v>934</v>
      </c>
      <c r="B937" s="32" t="s">
        <v>2004</v>
      </c>
      <c r="C937" s="33" t="s">
        <v>891</v>
      </c>
      <c r="D937" s="39" t="s">
        <v>31</v>
      </c>
      <c r="E937" s="35">
        <v>42082</v>
      </c>
      <c r="F937" s="36" t="s">
        <v>2035</v>
      </c>
      <c r="G937" s="94">
        <v>12</v>
      </c>
      <c r="H937" s="36">
        <v>25.666</v>
      </c>
      <c r="I937" s="37">
        <v>24000</v>
      </c>
      <c r="J937" s="35">
        <v>42494</v>
      </c>
      <c r="K937" s="34" t="s">
        <v>1039</v>
      </c>
      <c r="L937" s="34" t="s">
        <v>109</v>
      </c>
      <c r="M937" s="34" t="s">
        <v>1040</v>
      </c>
      <c r="N937" s="34" t="s">
        <v>1155</v>
      </c>
      <c r="O937" s="34" t="s">
        <v>221</v>
      </c>
      <c r="P937" s="97">
        <f t="shared" si="14"/>
        <v>2</v>
      </c>
    </row>
    <row r="938" spans="1:16" ht="22.5" hidden="1" customHeight="1">
      <c r="A938" s="8">
        <v>935</v>
      </c>
      <c r="B938" s="32" t="s">
        <v>2036</v>
      </c>
      <c r="C938" s="33"/>
      <c r="D938" s="39" t="s">
        <v>31</v>
      </c>
      <c r="E938" s="35">
        <v>42082</v>
      </c>
      <c r="F938" s="36" t="s">
        <v>2037</v>
      </c>
      <c r="G938" s="94">
        <v>40</v>
      </c>
      <c r="H938" s="36">
        <v>111.6</v>
      </c>
      <c r="I938" s="37">
        <v>80000</v>
      </c>
      <c r="J938" s="35">
        <v>43100</v>
      </c>
      <c r="K938" s="34" t="s">
        <v>108</v>
      </c>
      <c r="L938" s="34" t="s">
        <v>109</v>
      </c>
      <c r="M938" s="34" t="s">
        <v>110</v>
      </c>
      <c r="N938" s="34" t="s">
        <v>1155</v>
      </c>
      <c r="O938" s="34" t="s">
        <v>23</v>
      </c>
      <c r="P938" s="97">
        <f t="shared" si="14"/>
        <v>2</v>
      </c>
    </row>
    <row r="939" spans="1:16" ht="22.5" hidden="1" customHeight="1">
      <c r="A939" s="8">
        <v>936</v>
      </c>
      <c r="B939" s="32" t="s">
        <v>2038</v>
      </c>
      <c r="C939" s="33"/>
      <c r="D939" s="39" t="s">
        <v>31</v>
      </c>
      <c r="E939" s="35">
        <v>42082</v>
      </c>
      <c r="F939" s="36" t="s">
        <v>2039</v>
      </c>
      <c r="G939" s="94">
        <v>64</v>
      </c>
      <c r="H939" s="36">
        <v>196</v>
      </c>
      <c r="I939" s="37">
        <v>128000</v>
      </c>
      <c r="J939" s="35">
        <v>42729</v>
      </c>
      <c r="K939" s="34" t="s">
        <v>108</v>
      </c>
      <c r="L939" s="34" t="s">
        <v>109</v>
      </c>
      <c r="M939" s="34" t="s">
        <v>110</v>
      </c>
      <c r="N939" s="34" t="s">
        <v>200</v>
      </c>
      <c r="O939" s="34" t="s">
        <v>40</v>
      </c>
      <c r="P939" s="97">
        <f t="shared" si="14"/>
        <v>2</v>
      </c>
    </row>
    <row r="940" spans="1:16" ht="22.5" hidden="1" customHeight="1">
      <c r="A940" s="8">
        <v>937</v>
      </c>
      <c r="B940" s="32" t="s">
        <v>2040</v>
      </c>
      <c r="C940" s="33"/>
      <c r="D940" s="39" t="s">
        <v>31</v>
      </c>
      <c r="E940" s="35">
        <v>42082</v>
      </c>
      <c r="F940" s="36" t="s">
        <v>2041</v>
      </c>
      <c r="G940" s="94">
        <v>1.06</v>
      </c>
      <c r="H940" s="36">
        <v>9.2799999999999994</v>
      </c>
      <c r="I940" s="37">
        <v>954</v>
      </c>
      <c r="J940" s="35">
        <v>42356</v>
      </c>
      <c r="K940" s="34" t="s">
        <v>96</v>
      </c>
      <c r="L940" s="34" t="s">
        <v>109</v>
      </c>
      <c r="M940" s="34" t="s">
        <v>69</v>
      </c>
      <c r="N940" s="34" t="s">
        <v>200</v>
      </c>
      <c r="O940" s="34" t="s">
        <v>263</v>
      </c>
      <c r="P940" s="97">
        <f t="shared" si="14"/>
        <v>0.89999999999999991</v>
      </c>
    </row>
    <row r="941" spans="1:16" ht="22.5" hidden="1" customHeight="1">
      <c r="A941" s="8">
        <v>938</v>
      </c>
      <c r="B941" s="32" t="s">
        <v>2042</v>
      </c>
      <c r="C941" s="33"/>
      <c r="D941" s="39" t="s">
        <v>17</v>
      </c>
      <c r="E941" s="35">
        <v>42082</v>
      </c>
      <c r="F941" s="36" t="s">
        <v>2043</v>
      </c>
      <c r="G941" s="94">
        <v>60.900000000000006</v>
      </c>
      <c r="H941" s="36">
        <v>490.08</v>
      </c>
      <c r="I941" s="37">
        <v>57720</v>
      </c>
      <c r="J941" s="35">
        <v>42855</v>
      </c>
      <c r="K941" s="34" t="s">
        <v>19</v>
      </c>
      <c r="L941" s="34" t="s">
        <v>109</v>
      </c>
      <c r="M941" s="34" t="s">
        <v>21</v>
      </c>
      <c r="N941" s="34" t="s">
        <v>200</v>
      </c>
      <c r="O941" s="34" t="s">
        <v>63</v>
      </c>
      <c r="P941" s="97">
        <f t="shared" si="14"/>
        <v>0.94778325123152696</v>
      </c>
    </row>
    <row r="942" spans="1:16" ht="22.5" hidden="1" customHeight="1">
      <c r="A942" s="8">
        <v>939</v>
      </c>
      <c r="B942" s="32" t="s">
        <v>2044</v>
      </c>
      <c r="C942" s="33"/>
      <c r="D942" s="39" t="s">
        <v>17</v>
      </c>
      <c r="E942" s="35">
        <v>42082</v>
      </c>
      <c r="F942" s="36" t="s">
        <v>2045</v>
      </c>
      <c r="G942" s="94">
        <v>45</v>
      </c>
      <c r="H942" s="36">
        <v>140.70500000000001</v>
      </c>
      <c r="I942" s="37">
        <v>54000</v>
      </c>
      <c r="J942" s="35">
        <v>42551</v>
      </c>
      <c r="K942" s="34" t="s">
        <v>224</v>
      </c>
      <c r="L942" s="34" t="s">
        <v>109</v>
      </c>
      <c r="M942" s="34" t="s">
        <v>49</v>
      </c>
      <c r="N942" s="34" t="s">
        <v>200</v>
      </c>
      <c r="O942" s="34" t="s">
        <v>45</v>
      </c>
      <c r="P942" s="97">
        <f t="shared" si="14"/>
        <v>1.2</v>
      </c>
    </row>
    <row r="943" spans="1:16" ht="22.5" hidden="1" customHeight="1">
      <c r="A943" s="8">
        <v>940</v>
      </c>
      <c r="B943" s="32" t="s">
        <v>2046</v>
      </c>
      <c r="C943" s="33"/>
      <c r="D943" s="39" t="s">
        <v>17</v>
      </c>
      <c r="E943" s="35">
        <v>42082</v>
      </c>
      <c r="F943" s="36" t="s">
        <v>2047</v>
      </c>
      <c r="G943" s="94">
        <v>40</v>
      </c>
      <c r="H943" s="36">
        <v>180.32499999999999</v>
      </c>
      <c r="I943" s="37">
        <v>48000</v>
      </c>
      <c r="J943" s="35">
        <v>42551</v>
      </c>
      <c r="K943" s="34" t="s">
        <v>224</v>
      </c>
      <c r="L943" s="34" t="s">
        <v>109</v>
      </c>
      <c r="M943" s="34" t="s">
        <v>49</v>
      </c>
      <c r="N943" s="34" t="s">
        <v>200</v>
      </c>
      <c r="O943" s="34" t="s">
        <v>45</v>
      </c>
      <c r="P943" s="97">
        <f t="shared" si="14"/>
        <v>1.2</v>
      </c>
    </row>
    <row r="944" spans="1:16" ht="22.5" hidden="1" customHeight="1">
      <c r="A944" s="8">
        <v>941</v>
      </c>
      <c r="B944" s="32" t="s">
        <v>2048</v>
      </c>
      <c r="C944" s="33"/>
      <c r="D944" s="39" t="s">
        <v>17</v>
      </c>
      <c r="E944" s="35">
        <v>42082</v>
      </c>
      <c r="F944" s="36" t="s">
        <v>2049</v>
      </c>
      <c r="G944" s="94">
        <v>2.4</v>
      </c>
      <c r="H944" s="36">
        <v>19.579999999999998</v>
      </c>
      <c r="I944" s="37">
        <v>2160</v>
      </c>
      <c r="J944" s="35">
        <v>42185</v>
      </c>
      <c r="K944" s="34" t="s">
        <v>19</v>
      </c>
      <c r="L944" s="34" t="s">
        <v>109</v>
      </c>
      <c r="M944" s="34" t="s">
        <v>69</v>
      </c>
      <c r="N944" s="34" t="s">
        <v>200</v>
      </c>
      <c r="O944" s="34" t="s">
        <v>263</v>
      </c>
      <c r="P944" s="97">
        <f t="shared" si="14"/>
        <v>0.90000000000000013</v>
      </c>
    </row>
    <row r="945" spans="1:16" ht="22.5" customHeight="1">
      <c r="A945" s="8">
        <v>942</v>
      </c>
      <c r="B945" s="32" t="s">
        <v>2050</v>
      </c>
      <c r="C945" s="33"/>
      <c r="D945" s="39" t="s">
        <v>99</v>
      </c>
      <c r="E945" s="35">
        <v>42082</v>
      </c>
      <c r="F945" s="36" t="s">
        <v>2051</v>
      </c>
      <c r="G945" s="94">
        <v>969.89200000000005</v>
      </c>
      <c r="H945" s="36">
        <v>7640</v>
      </c>
      <c r="I945" s="37">
        <v>983276.50959999999</v>
      </c>
      <c r="J945" s="35">
        <v>43052</v>
      </c>
      <c r="K945" s="34" t="s">
        <v>19</v>
      </c>
      <c r="L945" s="34" t="s">
        <v>101</v>
      </c>
      <c r="M945" s="34" t="s">
        <v>102</v>
      </c>
      <c r="N945" s="34" t="s">
        <v>1155</v>
      </c>
      <c r="O945" s="34" t="s">
        <v>153</v>
      </c>
      <c r="P945" s="97">
        <f t="shared" si="14"/>
        <v>1.0137999999999998</v>
      </c>
    </row>
    <row r="946" spans="1:16" ht="22.5" hidden="1" customHeight="1">
      <c r="A946" s="8">
        <v>943</v>
      </c>
      <c r="B946" s="32" t="s">
        <v>2052</v>
      </c>
      <c r="C946" s="33"/>
      <c r="D946" s="39" t="s">
        <v>714</v>
      </c>
      <c r="E946" s="35">
        <v>42090</v>
      </c>
      <c r="F946" s="36" t="s">
        <v>2053</v>
      </c>
      <c r="G946" s="94">
        <v>30</v>
      </c>
      <c r="H946" s="36">
        <v>71.069999999999993</v>
      </c>
      <c r="I946" s="37">
        <v>60000</v>
      </c>
      <c r="J946" s="35">
        <v>42825</v>
      </c>
      <c r="K946" s="34" t="s">
        <v>1039</v>
      </c>
      <c r="L946" s="34" t="s">
        <v>716</v>
      </c>
      <c r="M946" s="34" t="s">
        <v>1040</v>
      </c>
      <c r="N946" s="34" t="s">
        <v>1155</v>
      </c>
      <c r="O946" s="34" t="s">
        <v>28</v>
      </c>
      <c r="P946" s="97">
        <f t="shared" si="14"/>
        <v>2</v>
      </c>
    </row>
    <row r="947" spans="1:16" ht="22.5" hidden="1" customHeight="1">
      <c r="A947" s="8">
        <v>944</v>
      </c>
      <c r="B947" s="32" t="s">
        <v>2054</v>
      </c>
      <c r="C947" s="33"/>
      <c r="D947" s="39" t="s">
        <v>714</v>
      </c>
      <c r="E947" s="35">
        <v>42090</v>
      </c>
      <c r="F947" s="36" t="s">
        <v>2055</v>
      </c>
      <c r="G947" s="94">
        <v>10</v>
      </c>
      <c r="H947" s="36">
        <v>19.431999999999999</v>
      </c>
      <c r="I947" s="37">
        <v>20000</v>
      </c>
      <c r="J947" s="35">
        <v>42825</v>
      </c>
      <c r="K947" s="34" t="s">
        <v>1039</v>
      </c>
      <c r="L947" s="34" t="s">
        <v>716</v>
      </c>
      <c r="M947" s="34" t="s">
        <v>1040</v>
      </c>
      <c r="N947" s="34" t="s">
        <v>1155</v>
      </c>
      <c r="O947" s="34" t="s">
        <v>28</v>
      </c>
      <c r="P947" s="97">
        <f t="shared" si="14"/>
        <v>2</v>
      </c>
    </row>
    <row r="948" spans="1:16" ht="22.5" hidden="1" customHeight="1">
      <c r="A948" s="8">
        <v>945</v>
      </c>
      <c r="B948" s="32" t="s">
        <v>2056</v>
      </c>
      <c r="C948" s="33"/>
      <c r="D948" s="39" t="s">
        <v>714</v>
      </c>
      <c r="E948" s="35">
        <v>42090</v>
      </c>
      <c r="F948" s="36" t="s">
        <v>2057</v>
      </c>
      <c r="G948" s="94">
        <v>30</v>
      </c>
      <c r="H948" s="36">
        <v>72.37</v>
      </c>
      <c r="I948" s="37">
        <v>60000</v>
      </c>
      <c r="J948" s="35">
        <v>42582</v>
      </c>
      <c r="K948" s="34" t="s">
        <v>1039</v>
      </c>
      <c r="L948" s="34" t="s">
        <v>716</v>
      </c>
      <c r="M948" s="34" t="s">
        <v>1040</v>
      </c>
      <c r="N948" s="34" t="s">
        <v>1155</v>
      </c>
      <c r="O948" s="34" t="s">
        <v>283</v>
      </c>
      <c r="P948" s="97">
        <f t="shared" si="14"/>
        <v>2</v>
      </c>
    </row>
    <row r="949" spans="1:16" ht="22.5" customHeight="1">
      <c r="A949" s="8">
        <v>946</v>
      </c>
      <c r="B949" s="32" t="s">
        <v>2058</v>
      </c>
      <c r="C949" s="33"/>
      <c r="D949" s="39" t="s">
        <v>714</v>
      </c>
      <c r="E949" s="35">
        <v>42090</v>
      </c>
      <c r="F949" s="36" t="s">
        <v>2059</v>
      </c>
      <c r="G949" s="94">
        <v>30</v>
      </c>
      <c r="H949" s="36">
        <v>60</v>
      </c>
      <c r="I949" s="37">
        <v>60000</v>
      </c>
      <c r="J949" s="35">
        <v>42613</v>
      </c>
      <c r="K949" s="34" t="s">
        <v>1039</v>
      </c>
      <c r="L949" s="34" t="s">
        <v>716</v>
      </c>
      <c r="M949" s="34" t="s">
        <v>1040</v>
      </c>
      <c r="N949" s="34" t="s">
        <v>1155</v>
      </c>
      <c r="O949" s="34" t="s">
        <v>153</v>
      </c>
      <c r="P949" s="97">
        <f t="shared" si="14"/>
        <v>2</v>
      </c>
    </row>
    <row r="950" spans="1:16" ht="22.5" hidden="1" customHeight="1">
      <c r="A950" s="8">
        <v>947</v>
      </c>
      <c r="B950" s="32" t="s">
        <v>1558</v>
      </c>
      <c r="C950" s="33" t="s">
        <v>2060</v>
      </c>
      <c r="D950" s="39" t="s">
        <v>714</v>
      </c>
      <c r="E950" s="35">
        <v>42090</v>
      </c>
      <c r="F950" s="36" t="s">
        <v>2061</v>
      </c>
      <c r="G950" s="94">
        <v>30</v>
      </c>
      <c r="H950" s="36">
        <v>76.14</v>
      </c>
      <c r="I950" s="37">
        <v>60000</v>
      </c>
      <c r="J950" s="35">
        <v>43008</v>
      </c>
      <c r="K950" s="34" t="s">
        <v>108</v>
      </c>
      <c r="L950" s="34" t="s">
        <v>716</v>
      </c>
      <c r="M950" s="34" t="s">
        <v>110</v>
      </c>
      <c r="N950" s="34" t="s">
        <v>1155</v>
      </c>
      <c r="O950" s="34" t="s">
        <v>1620</v>
      </c>
      <c r="P950" s="97">
        <f t="shared" si="14"/>
        <v>2</v>
      </c>
    </row>
    <row r="951" spans="1:16" ht="22.5" hidden="1" customHeight="1">
      <c r="A951" s="8">
        <v>948</v>
      </c>
      <c r="B951" s="32" t="s">
        <v>2062</v>
      </c>
      <c r="C951" s="33" t="s">
        <v>1768</v>
      </c>
      <c r="D951" s="39" t="s">
        <v>714</v>
      </c>
      <c r="E951" s="35">
        <v>42090</v>
      </c>
      <c r="F951" s="36" t="s">
        <v>2063</v>
      </c>
      <c r="G951" s="94">
        <v>30</v>
      </c>
      <c r="H951" s="36">
        <v>61.5</v>
      </c>
      <c r="I951" s="37">
        <v>60000</v>
      </c>
      <c r="J951" s="35">
        <v>42643</v>
      </c>
      <c r="K951" s="34" t="s">
        <v>1039</v>
      </c>
      <c r="L951" s="34" t="s">
        <v>716</v>
      </c>
      <c r="M951" s="34" t="s">
        <v>1040</v>
      </c>
      <c r="N951" s="34" t="s">
        <v>200</v>
      </c>
      <c r="O951" s="34" t="s">
        <v>40</v>
      </c>
      <c r="P951" s="97">
        <f t="shared" si="14"/>
        <v>2</v>
      </c>
    </row>
    <row r="952" spans="1:16" ht="22.5" customHeight="1">
      <c r="A952" s="8">
        <v>949</v>
      </c>
      <c r="B952" s="32" t="s">
        <v>2064</v>
      </c>
      <c r="C952" s="33" t="s">
        <v>2065</v>
      </c>
      <c r="D952" s="39" t="s">
        <v>714</v>
      </c>
      <c r="E952" s="35">
        <v>42090</v>
      </c>
      <c r="F952" s="36" t="s">
        <v>2066</v>
      </c>
      <c r="G952" s="94">
        <v>30</v>
      </c>
      <c r="H952" s="36">
        <v>56.551000000000002</v>
      </c>
      <c r="I952" s="37">
        <v>60000</v>
      </c>
      <c r="J952" s="35">
        <v>42886</v>
      </c>
      <c r="K952" s="34" t="s">
        <v>1039</v>
      </c>
      <c r="L952" s="34" t="s">
        <v>716</v>
      </c>
      <c r="M952" s="34" t="s">
        <v>1040</v>
      </c>
      <c r="N952" s="34" t="s">
        <v>1155</v>
      </c>
      <c r="O952" s="34" t="s">
        <v>153</v>
      </c>
      <c r="P952" s="97">
        <f t="shared" si="14"/>
        <v>2</v>
      </c>
    </row>
    <row r="953" spans="1:16" ht="22.5" hidden="1" customHeight="1">
      <c r="A953" s="8">
        <v>950</v>
      </c>
      <c r="B953" s="32" t="s">
        <v>2067</v>
      </c>
      <c r="C953" s="33"/>
      <c r="D953" s="39" t="s">
        <v>714</v>
      </c>
      <c r="E953" s="35">
        <v>42090</v>
      </c>
      <c r="F953" s="36" t="s">
        <v>2068</v>
      </c>
      <c r="G953" s="94">
        <v>30</v>
      </c>
      <c r="H953" s="36">
        <v>58.84</v>
      </c>
      <c r="I953" s="37">
        <v>60000</v>
      </c>
      <c r="J953" s="35">
        <v>43100</v>
      </c>
      <c r="K953" s="34" t="s">
        <v>1039</v>
      </c>
      <c r="L953" s="34" t="s">
        <v>716</v>
      </c>
      <c r="M953" s="34" t="s">
        <v>1040</v>
      </c>
      <c r="N953" s="34" t="s">
        <v>200</v>
      </c>
      <c r="O953" s="34" t="s">
        <v>54</v>
      </c>
      <c r="P953" s="97">
        <f t="shared" si="14"/>
        <v>2</v>
      </c>
    </row>
    <row r="954" spans="1:16" ht="22.5" hidden="1" customHeight="1">
      <c r="A954" s="8">
        <v>951</v>
      </c>
      <c r="B954" s="32" t="s">
        <v>1932</v>
      </c>
      <c r="C954" s="33" t="s">
        <v>2069</v>
      </c>
      <c r="D954" s="39" t="s">
        <v>714</v>
      </c>
      <c r="E954" s="35">
        <v>42090</v>
      </c>
      <c r="F954" s="36" t="s">
        <v>2070</v>
      </c>
      <c r="G954" s="94">
        <v>38.4</v>
      </c>
      <c r="H954" s="36">
        <v>240</v>
      </c>
      <c r="I954" s="37">
        <v>34560</v>
      </c>
      <c r="J954" s="35">
        <v>42931</v>
      </c>
      <c r="K954" s="34" t="s">
        <v>19</v>
      </c>
      <c r="L954" s="34" t="s">
        <v>716</v>
      </c>
      <c r="M954" s="34" t="s">
        <v>69</v>
      </c>
      <c r="N954" s="34" t="s">
        <v>1155</v>
      </c>
      <c r="O954" s="34" t="s">
        <v>40</v>
      </c>
      <c r="P954" s="97">
        <f t="shared" si="14"/>
        <v>0.90000000000000013</v>
      </c>
    </row>
    <row r="955" spans="1:16" ht="22.5" hidden="1" customHeight="1">
      <c r="A955" s="8">
        <v>952</v>
      </c>
      <c r="B955" s="32" t="s">
        <v>706</v>
      </c>
      <c r="C955" s="33"/>
      <c r="D955" s="39" t="s">
        <v>31</v>
      </c>
      <c r="E955" s="35">
        <v>42090</v>
      </c>
      <c r="F955" s="36" t="s">
        <v>2071</v>
      </c>
      <c r="G955" s="94">
        <v>1.0730999999999999</v>
      </c>
      <c r="H955" s="36">
        <v>2.0059999999999998</v>
      </c>
      <c r="I955" s="37">
        <v>2146.1999999999998</v>
      </c>
      <c r="J955" s="35">
        <v>42124</v>
      </c>
      <c r="K955" s="34" t="s">
        <v>1039</v>
      </c>
      <c r="L955" s="34" t="s">
        <v>297</v>
      </c>
      <c r="M955" s="34" t="s">
        <v>1040</v>
      </c>
      <c r="N955" s="34" t="s">
        <v>200</v>
      </c>
      <c r="O955" s="34" t="s">
        <v>40</v>
      </c>
      <c r="P955" s="97">
        <f t="shared" si="14"/>
        <v>2</v>
      </c>
    </row>
    <row r="956" spans="1:16" ht="22.5" hidden="1" customHeight="1">
      <c r="A956" s="8">
        <v>953</v>
      </c>
      <c r="B956" s="32" t="s">
        <v>2072</v>
      </c>
      <c r="C956" s="33"/>
      <c r="D956" s="39" t="s">
        <v>31</v>
      </c>
      <c r="E956" s="35">
        <v>42090</v>
      </c>
      <c r="F956" s="36" t="s">
        <v>2073</v>
      </c>
      <c r="G956" s="94">
        <v>40</v>
      </c>
      <c r="H956" s="36">
        <v>116</v>
      </c>
      <c r="I956" s="37">
        <v>80000</v>
      </c>
      <c r="J956" s="35">
        <v>43100</v>
      </c>
      <c r="K956" s="34" t="s">
        <v>108</v>
      </c>
      <c r="L956" s="34" t="s">
        <v>109</v>
      </c>
      <c r="M956" s="34" t="s">
        <v>110</v>
      </c>
      <c r="N956" s="34" t="s">
        <v>1155</v>
      </c>
      <c r="O956" s="34" t="s">
        <v>40</v>
      </c>
      <c r="P956" s="97">
        <f t="shared" si="14"/>
        <v>2</v>
      </c>
    </row>
    <row r="957" spans="1:16" ht="22.5" hidden="1" customHeight="1">
      <c r="A957" s="8">
        <v>954</v>
      </c>
      <c r="B957" s="32" t="s">
        <v>2074</v>
      </c>
      <c r="C957" s="33"/>
      <c r="D957" s="39" t="s">
        <v>31</v>
      </c>
      <c r="E957" s="35">
        <v>42090</v>
      </c>
      <c r="F957" s="36" t="s">
        <v>2075</v>
      </c>
      <c r="G957" s="94">
        <v>0.76949999999999996</v>
      </c>
      <c r="H957" s="36">
        <v>1.4386000000000001</v>
      </c>
      <c r="I957" s="37">
        <v>1539</v>
      </c>
      <c r="J957" s="35">
        <v>42124</v>
      </c>
      <c r="K957" s="34" t="s">
        <v>1039</v>
      </c>
      <c r="L957" s="34" t="s">
        <v>109</v>
      </c>
      <c r="M957" s="34" t="s">
        <v>1040</v>
      </c>
      <c r="N957" s="34" t="s">
        <v>200</v>
      </c>
      <c r="O957" s="34" t="s">
        <v>40</v>
      </c>
      <c r="P957" s="97">
        <f t="shared" si="14"/>
        <v>2</v>
      </c>
    </row>
    <row r="958" spans="1:16" ht="22.5" hidden="1" customHeight="1">
      <c r="A958" s="8">
        <v>955</v>
      </c>
      <c r="B958" s="32" t="s">
        <v>2076</v>
      </c>
      <c r="C958" s="33"/>
      <c r="D958" s="39" t="s">
        <v>17</v>
      </c>
      <c r="E958" s="35">
        <v>42090</v>
      </c>
      <c r="F958" s="36" t="s">
        <v>2077</v>
      </c>
      <c r="G958" s="94">
        <v>83.94</v>
      </c>
      <c r="H958" s="36">
        <v>661.78</v>
      </c>
      <c r="I958" s="37">
        <v>75546</v>
      </c>
      <c r="J958" s="35">
        <v>42916</v>
      </c>
      <c r="K958" s="34" t="s">
        <v>405</v>
      </c>
      <c r="L958" s="34" t="s">
        <v>109</v>
      </c>
      <c r="M958" s="34" t="s">
        <v>69</v>
      </c>
      <c r="N958" s="34" t="s">
        <v>200</v>
      </c>
      <c r="O958" s="34" t="s">
        <v>84</v>
      </c>
      <c r="P958" s="97">
        <f t="shared" si="14"/>
        <v>0.90000000000000013</v>
      </c>
    </row>
    <row r="959" spans="1:16" ht="22.5" hidden="1" customHeight="1">
      <c r="A959" s="8">
        <v>956</v>
      </c>
      <c r="B959" s="32" t="s">
        <v>1412</v>
      </c>
      <c r="C959" s="33" t="s">
        <v>2078</v>
      </c>
      <c r="D959" s="39" t="s">
        <v>17</v>
      </c>
      <c r="E959" s="35">
        <v>42090</v>
      </c>
      <c r="F959" s="36" t="s">
        <v>2079</v>
      </c>
      <c r="G959" s="94">
        <v>0.999</v>
      </c>
      <c r="H959" s="36">
        <v>8.2409999999999997</v>
      </c>
      <c r="I959" s="37">
        <v>899.1</v>
      </c>
      <c r="J959" s="35">
        <v>42521</v>
      </c>
      <c r="K959" s="34" t="s">
        <v>19</v>
      </c>
      <c r="L959" s="34" t="s">
        <v>109</v>
      </c>
      <c r="M959" s="34" t="s">
        <v>69</v>
      </c>
      <c r="N959" s="34" t="s">
        <v>200</v>
      </c>
      <c r="O959" s="34" t="s">
        <v>23</v>
      </c>
      <c r="P959" s="97">
        <f t="shared" si="14"/>
        <v>0.9</v>
      </c>
    </row>
    <row r="960" spans="1:16" ht="22.5" hidden="1" customHeight="1">
      <c r="A960" s="8">
        <v>957</v>
      </c>
      <c r="B960" s="32" t="s">
        <v>2080</v>
      </c>
      <c r="C960" s="33" t="s">
        <v>2081</v>
      </c>
      <c r="D960" s="39" t="s">
        <v>714</v>
      </c>
      <c r="E960" s="35">
        <v>42108</v>
      </c>
      <c r="F960" s="36" t="s">
        <v>2082</v>
      </c>
      <c r="G960" s="94">
        <v>30</v>
      </c>
      <c r="H960" s="36">
        <v>72.790000000000006</v>
      </c>
      <c r="I960" s="37">
        <v>60000</v>
      </c>
      <c r="J960" s="35">
        <v>43100</v>
      </c>
      <c r="K960" s="34" t="s">
        <v>1039</v>
      </c>
      <c r="L960" s="34" t="s">
        <v>716</v>
      </c>
      <c r="M960" s="34" t="s">
        <v>1040</v>
      </c>
      <c r="N960" s="34" t="s">
        <v>1155</v>
      </c>
      <c r="O960" s="34" t="s">
        <v>115</v>
      </c>
      <c r="P960" s="97">
        <f t="shared" si="14"/>
        <v>2</v>
      </c>
    </row>
    <row r="961" spans="1:16" ht="22.5" hidden="1" customHeight="1">
      <c r="A961" s="8">
        <v>958</v>
      </c>
      <c r="B961" s="32" t="s">
        <v>1784</v>
      </c>
      <c r="C961" s="33" t="s">
        <v>2083</v>
      </c>
      <c r="D961" s="39" t="s">
        <v>714</v>
      </c>
      <c r="E961" s="35">
        <v>42108</v>
      </c>
      <c r="F961" s="36" t="s">
        <v>2084</v>
      </c>
      <c r="G961" s="94">
        <v>30</v>
      </c>
      <c r="H961" s="36">
        <v>63.378</v>
      </c>
      <c r="I961" s="37">
        <v>60000</v>
      </c>
      <c r="J961" s="35">
        <v>42886</v>
      </c>
      <c r="K961" s="34" t="s">
        <v>1039</v>
      </c>
      <c r="L961" s="34" t="s">
        <v>716</v>
      </c>
      <c r="M961" s="34" t="s">
        <v>1040</v>
      </c>
      <c r="N961" s="34" t="s">
        <v>1155</v>
      </c>
      <c r="O961" s="34" t="s">
        <v>221</v>
      </c>
      <c r="P961" s="97">
        <f t="shared" si="14"/>
        <v>2</v>
      </c>
    </row>
    <row r="962" spans="1:16" ht="22.5" customHeight="1">
      <c r="A962" s="8">
        <v>959</v>
      </c>
      <c r="B962" s="32" t="s">
        <v>1787</v>
      </c>
      <c r="C962" s="33" t="s">
        <v>2085</v>
      </c>
      <c r="D962" s="39" t="s">
        <v>714</v>
      </c>
      <c r="E962" s="35">
        <v>42108</v>
      </c>
      <c r="F962" s="36" t="s">
        <v>2086</v>
      </c>
      <c r="G962" s="94">
        <v>10</v>
      </c>
      <c r="H962" s="36">
        <v>22.722000000000001</v>
      </c>
      <c r="I962" s="37">
        <v>20000</v>
      </c>
      <c r="J962" s="35">
        <v>42886</v>
      </c>
      <c r="K962" s="34" t="s">
        <v>1039</v>
      </c>
      <c r="L962" s="34" t="s">
        <v>716</v>
      </c>
      <c r="M962" s="34" t="s">
        <v>1040</v>
      </c>
      <c r="N962" s="34" t="s">
        <v>1155</v>
      </c>
      <c r="O962" s="34" t="s">
        <v>153</v>
      </c>
      <c r="P962" s="97">
        <f t="shared" si="14"/>
        <v>2</v>
      </c>
    </row>
    <row r="963" spans="1:16" ht="22.5" hidden="1" customHeight="1">
      <c r="A963" s="8">
        <v>960</v>
      </c>
      <c r="B963" s="32" t="s">
        <v>1558</v>
      </c>
      <c r="C963" s="33" t="s">
        <v>2087</v>
      </c>
      <c r="D963" s="39" t="s">
        <v>714</v>
      </c>
      <c r="E963" s="35">
        <v>42108</v>
      </c>
      <c r="F963" s="36" t="s">
        <v>2088</v>
      </c>
      <c r="G963" s="94">
        <v>30</v>
      </c>
      <c r="H963" s="36">
        <v>80.099999999999994</v>
      </c>
      <c r="I963" s="37">
        <v>60000</v>
      </c>
      <c r="J963" s="35">
        <v>42886</v>
      </c>
      <c r="K963" s="34" t="s">
        <v>108</v>
      </c>
      <c r="L963" s="34" t="s">
        <v>716</v>
      </c>
      <c r="M963" s="34" t="s">
        <v>110</v>
      </c>
      <c r="N963" s="34" t="s">
        <v>1155</v>
      </c>
      <c r="O963" s="34" t="s">
        <v>87</v>
      </c>
      <c r="P963" s="97">
        <f t="shared" si="14"/>
        <v>2</v>
      </c>
    </row>
    <row r="964" spans="1:16" ht="22.5" hidden="1" customHeight="1">
      <c r="A964" s="8">
        <v>961</v>
      </c>
      <c r="B964" s="32" t="s">
        <v>1558</v>
      </c>
      <c r="C964" s="33" t="s">
        <v>2089</v>
      </c>
      <c r="D964" s="39" t="s">
        <v>714</v>
      </c>
      <c r="E964" s="35">
        <v>42108</v>
      </c>
      <c r="F964" s="36" t="s">
        <v>2090</v>
      </c>
      <c r="G964" s="94">
        <v>30</v>
      </c>
      <c r="H964" s="36">
        <v>83.984999999999999</v>
      </c>
      <c r="I964" s="37">
        <v>60000</v>
      </c>
      <c r="J964" s="35">
        <v>42613</v>
      </c>
      <c r="K964" s="34" t="s">
        <v>108</v>
      </c>
      <c r="L964" s="34" t="s">
        <v>716</v>
      </c>
      <c r="M964" s="34" t="s">
        <v>110</v>
      </c>
      <c r="N964" s="34" t="s">
        <v>1155</v>
      </c>
      <c r="O964" s="34" t="s">
        <v>263</v>
      </c>
      <c r="P964" s="97">
        <f t="shared" si="14"/>
        <v>2</v>
      </c>
    </row>
    <row r="965" spans="1:16" ht="22.5" hidden="1" customHeight="1">
      <c r="A965" s="8">
        <v>962</v>
      </c>
      <c r="B965" s="32" t="s">
        <v>1558</v>
      </c>
      <c r="C965" s="33" t="s">
        <v>2091</v>
      </c>
      <c r="D965" s="39" t="s">
        <v>714</v>
      </c>
      <c r="E965" s="35">
        <v>42108</v>
      </c>
      <c r="F965" s="36" t="s">
        <v>2092</v>
      </c>
      <c r="G965" s="94">
        <v>30</v>
      </c>
      <c r="H965" s="36">
        <v>99.33</v>
      </c>
      <c r="I965" s="37">
        <v>60000</v>
      </c>
      <c r="J965" s="35">
        <v>42613</v>
      </c>
      <c r="K965" s="34" t="s">
        <v>108</v>
      </c>
      <c r="L965" s="34" t="s">
        <v>716</v>
      </c>
      <c r="M965" s="34" t="s">
        <v>110</v>
      </c>
      <c r="N965" s="34" t="s">
        <v>1155</v>
      </c>
      <c r="O965" s="34" t="s">
        <v>45</v>
      </c>
      <c r="P965" s="97">
        <f t="shared" ref="P965:P1028" si="15">I965/1000/G965</f>
        <v>2</v>
      </c>
    </row>
    <row r="966" spans="1:16" ht="22.5" hidden="1" customHeight="1">
      <c r="A966" s="8">
        <v>963</v>
      </c>
      <c r="B966" s="32" t="s">
        <v>1558</v>
      </c>
      <c r="C966" s="33" t="s">
        <v>1594</v>
      </c>
      <c r="D966" s="39" t="s">
        <v>714</v>
      </c>
      <c r="E966" s="35">
        <v>42108</v>
      </c>
      <c r="F966" s="36" t="s">
        <v>2093</v>
      </c>
      <c r="G966" s="94">
        <v>30</v>
      </c>
      <c r="H966" s="36">
        <v>88.647999999999996</v>
      </c>
      <c r="I966" s="37">
        <v>60000</v>
      </c>
      <c r="J966" s="35">
        <v>42613</v>
      </c>
      <c r="K966" s="34" t="s">
        <v>108</v>
      </c>
      <c r="L966" s="34" t="s">
        <v>716</v>
      </c>
      <c r="M966" s="34" t="s">
        <v>110</v>
      </c>
      <c r="N966" s="34" t="s">
        <v>1155</v>
      </c>
      <c r="O966" s="34" t="s">
        <v>221</v>
      </c>
      <c r="P966" s="97">
        <f t="shared" si="15"/>
        <v>2</v>
      </c>
    </row>
    <row r="967" spans="1:16" ht="22.5" customHeight="1">
      <c r="A967" s="8">
        <v>964</v>
      </c>
      <c r="B967" s="32" t="s">
        <v>2094</v>
      </c>
      <c r="C967" s="33"/>
      <c r="D967" s="39" t="s">
        <v>714</v>
      </c>
      <c r="E967" s="35">
        <v>42108</v>
      </c>
      <c r="F967" s="36" t="s">
        <v>2095</v>
      </c>
      <c r="G967" s="94">
        <v>30</v>
      </c>
      <c r="H967" s="36">
        <v>60</v>
      </c>
      <c r="I967" s="37">
        <v>60000</v>
      </c>
      <c r="J967" s="35">
        <v>42521</v>
      </c>
      <c r="K967" s="34" t="s">
        <v>1039</v>
      </c>
      <c r="L967" s="34" t="s">
        <v>716</v>
      </c>
      <c r="M967" s="34" t="s">
        <v>1040</v>
      </c>
      <c r="N967" s="34" t="s">
        <v>1155</v>
      </c>
      <c r="O967" s="34" t="s">
        <v>153</v>
      </c>
      <c r="P967" s="97">
        <f t="shared" si="15"/>
        <v>2</v>
      </c>
    </row>
    <row r="968" spans="1:16" ht="22.5" hidden="1" customHeight="1">
      <c r="A968" s="8">
        <v>965</v>
      </c>
      <c r="B968" s="32" t="s">
        <v>2096</v>
      </c>
      <c r="C968" s="33"/>
      <c r="D968" s="39" t="s">
        <v>714</v>
      </c>
      <c r="E968" s="35">
        <v>42108</v>
      </c>
      <c r="F968" s="36" t="s">
        <v>2097</v>
      </c>
      <c r="G968" s="94">
        <v>30</v>
      </c>
      <c r="H968" s="36">
        <v>71.069999999999993</v>
      </c>
      <c r="I968" s="37">
        <v>60000</v>
      </c>
      <c r="J968" s="35">
        <v>42825</v>
      </c>
      <c r="K968" s="34" t="s">
        <v>1039</v>
      </c>
      <c r="L968" s="34" t="s">
        <v>716</v>
      </c>
      <c r="M968" s="34" t="s">
        <v>1040</v>
      </c>
      <c r="N968" s="34" t="s">
        <v>1155</v>
      </c>
      <c r="O968" s="34" t="s">
        <v>28</v>
      </c>
      <c r="P968" s="97">
        <f t="shared" si="15"/>
        <v>2</v>
      </c>
    </row>
    <row r="969" spans="1:16" ht="22.5" hidden="1" customHeight="1">
      <c r="A969" s="8">
        <v>966</v>
      </c>
      <c r="B969" s="32" t="s">
        <v>2098</v>
      </c>
      <c r="C969" s="33"/>
      <c r="D969" s="39" t="s">
        <v>31</v>
      </c>
      <c r="E969" s="35">
        <v>42108</v>
      </c>
      <c r="F969" s="36" t="s">
        <v>2099</v>
      </c>
      <c r="G969" s="94">
        <v>103.5</v>
      </c>
      <c r="H969" s="36">
        <v>298.7</v>
      </c>
      <c r="I969" s="37">
        <v>207000</v>
      </c>
      <c r="J969" s="35">
        <v>43039</v>
      </c>
      <c r="K969" s="34" t="s">
        <v>108</v>
      </c>
      <c r="L969" s="34" t="s">
        <v>109</v>
      </c>
      <c r="M969" s="34" t="s">
        <v>110</v>
      </c>
      <c r="N969" s="34" t="s">
        <v>1155</v>
      </c>
      <c r="O969" s="34" t="s">
        <v>54</v>
      </c>
      <c r="P969" s="97">
        <f t="shared" si="15"/>
        <v>2</v>
      </c>
    </row>
    <row r="970" spans="1:16" ht="22.5" hidden="1" customHeight="1">
      <c r="A970" s="8">
        <v>967</v>
      </c>
      <c r="B970" s="32" t="s">
        <v>2100</v>
      </c>
      <c r="C970" s="33"/>
      <c r="D970" s="39" t="s">
        <v>187</v>
      </c>
      <c r="E970" s="35">
        <v>42108</v>
      </c>
      <c r="F970" s="36" t="s">
        <v>2101</v>
      </c>
      <c r="G970" s="94">
        <v>0.74039999999999995</v>
      </c>
      <c r="H970" s="36">
        <v>1.68</v>
      </c>
      <c r="I970" s="37">
        <v>1480.8</v>
      </c>
      <c r="J970" s="35">
        <v>42369</v>
      </c>
      <c r="K970" s="34" t="s">
        <v>1039</v>
      </c>
      <c r="L970" s="34" t="s">
        <v>109</v>
      </c>
      <c r="M970" s="34" t="s">
        <v>1040</v>
      </c>
      <c r="N970" s="34" t="s">
        <v>200</v>
      </c>
      <c r="O970" s="34" t="s">
        <v>54</v>
      </c>
      <c r="P970" s="97">
        <f t="shared" si="15"/>
        <v>2</v>
      </c>
    </row>
    <row r="971" spans="1:16" ht="22.5" hidden="1" customHeight="1">
      <c r="A971" s="8">
        <v>968</v>
      </c>
      <c r="B971" s="32" t="s">
        <v>2102</v>
      </c>
      <c r="C971" s="33"/>
      <c r="D971" s="39" t="s">
        <v>31</v>
      </c>
      <c r="E971" s="35">
        <v>42108</v>
      </c>
      <c r="F971" s="36" t="s">
        <v>2103</v>
      </c>
      <c r="G971" s="94">
        <v>0.34399999999999997</v>
      </c>
      <c r="H971" s="36">
        <v>0.78</v>
      </c>
      <c r="I971" s="37">
        <v>688</v>
      </c>
      <c r="J971" s="35">
        <v>42369</v>
      </c>
      <c r="K971" s="34" t="s">
        <v>1039</v>
      </c>
      <c r="L971" s="34" t="s">
        <v>109</v>
      </c>
      <c r="M971" s="34" t="s">
        <v>1040</v>
      </c>
      <c r="N971" s="34" t="s">
        <v>1155</v>
      </c>
      <c r="O971" s="34" t="s">
        <v>40</v>
      </c>
      <c r="P971" s="97">
        <f t="shared" si="15"/>
        <v>2</v>
      </c>
    </row>
    <row r="972" spans="1:16" ht="22.5" hidden="1" customHeight="1">
      <c r="A972" s="8">
        <v>969</v>
      </c>
      <c r="B972" s="32" t="s">
        <v>1309</v>
      </c>
      <c r="C972" s="33" t="s">
        <v>2104</v>
      </c>
      <c r="D972" s="39" t="s">
        <v>31</v>
      </c>
      <c r="E972" s="35">
        <v>42108</v>
      </c>
      <c r="F972" s="36" t="s">
        <v>2105</v>
      </c>
      <c r="G972" s="94">
        <v>25</v>
      </c>
      <c r="H972" s="36">
        <v>186</v>
      </c>
      <c r="I972" s="37">
        <v>30000</v>
      </c>
      <c r="J972" s="35">
        <v>42734</v>
      </c>
      <c r="K972" s="34" t="s">
        <v>1271</v>
      </c>
      <c r="L972" s="34" t="s">
        <v>109</v>
      </c>
      <c r="M972" s="34" t="s">
        <v>1272</v>
      </c>
      <c r="N972" s="34" t="s">
        <v>1155</v>
      </c>
      <c r="O972" s="34" t="s">
        <v>40</v>
      </c>
      <c r="P972" s="97">
        <f t="shared" si="15"/>
        <v>1.2</v>
      </c>
    </row>
    <row r="973" spans="1:16" ht="22.5" hidden="1" customHeight="1">
      <c r="A973" s="8">
        <v>970</v>
      </c>
      <c r="B973" s="32" t="s">
        <v>1309</v>
      </c>
      <c r="C973" s="33" t="s">
        <v>2106</v>
      </c>
      <c r="D973" s="39" t="s">
        <v>31</v>
      </c>
      <c r="E973" s="35">
        <v>42108</v>
      </c>
      <c r="F973" s="36" t="s">
        <v>2107</v>
      </c>
      <c r="G973" s="94">
        <v>25</v>
      </c>
      <c r="H973" s="36">
        <v>186</v>
      </c>
      <c r="I973" s="37">
        <v>30000</v>
      </c>
      <c r="J973" s="35">
        <v>42734</v>
      </c>
      <c r="K973" s="34" t="s">
        <v>1271</v>
      </c>
      <c r="L973" s="34" t="s">
        <v>109</v>
      </c>
      <c r="M973" s="34" t="s">
        <v>1272</v>
      </c>
      <c r="N973" s="34" t="s">
        <v>1155</v>
      </c>
      <c r="O973" s="34" t="s">
        <v>40</v>
      </c>
      <c r="P973" s="97">
        <f t="shared" si="15"/>
        <v>1.2</v>
      </c>
    </row>
    <row r="974" spans="1:16" ht="22.5" hidden="1" customHeight="1">
      <c r="A974" s="8">
        <v>971</v>
      </c>
      <c r="B974" s="32" t="s">
        <v>1309</v>
      </c>
      <c r="C974" s="33" t="s">
        <v>2108</v>
      </c>
      <c r="D974" s="39" t="s">
        <v>31</v>
      </c>
      <c r="E974" s="35">
        <v>42108</v>
      </c>
      <c r="F974" s="36" t="s">
        <v>2109</v>
      </c>
      <c r="G974" s="94">
        <v>25</v>
      </c>
      <c r="H974" s="36">
        <v>186</v>
      </c>
      <c r="I974" s="37">
        <v>30000</v>
      </c>
      <c r="J974" s="35">
        <v>43098</v>
      </c>
      <c r="K974" s="34" t="s">
        <v>1271</v>
      </c>
      <c r="L974" s="34" t="s">
        <v>109</v>
      </c>
      <c r="M974" s="34" t="s">
        <v>1272</v>
      </c>
      <c r="N974" s="34" t="s">
        <v>1155</v>
      </c>
      <c r="O974" s="34" t="s">
        <v>263</v>
      </c>
      <c r="P974" s="97">
        <f t="shared" si="15"/>
        <v>1.2</v>
      </c>
    </row>
    <row r="975" spans="1:16" ht="22.5" hidden="1" customHeight="1">
      <c r="A975" s="8">
        <v>972</v>
      </c>
      <c r="B975" s="32" t="s">
        <v>1218</v>
      </c>
      <c r="C975" s="33" t="s">
        <v>2110</v>
      </c>
      <c r="D975" s="39" t="s">
        <v>31</v>
      </c>
      <c r="E975" s="35">
        <v>42108</v>
      </c>
      <c r="F975" s="36" t="s">
        <v>2111</v>
      </c>
      <c r="G975" s="94">
        <v>40</v>
      </c>
      <c r="H975" s="36">
        <v>122</v>
      </c>
      <c r="I975" s="37">
        <v>80000</v>
      </c>
      <c r="J975" s="35">
        <v>42735</v>
      </c>
      <c r="K975" s="34" t="s">
        <v>108</v>
      </c>
      <c r="L975" s="34" t="s">
        <v>109</v>
      </c>
      <c r="M975" s="34" t="s">
        <v>110</v>
      </c>
      <c r="N975" s="34" t="s">
        <v>200</v>
      </c>
      <c r="O975" s="34" t="s">
        <v>221</v>
      </c>
      <c r="P975" s="97">
        <f t="shared" si="15"/>
        <v>2</v>
      </c>
    </row>
    <row r="976" spans="1:16" ht="22.5" hidden="1" customHeight="1">
      <c r="A976" s="8">
        <v>973</v>
      </c>
      <c r="B976" s="32" t="s">
        <v>1218</v>
      </c>
      <c r="C976" s="33" t="s">
        <v>2112</v>
      </c>
      <c r="D976" s="39" t="s">
        <v>31</v>
      </c>
      <c r="E976" s="35">
        <v>42108</v>
      </c>
      <c r="F976" s="36" t="s">
        <v>2113</v>
      </c>
      <c r="G976" s="94">
        <v>50</v>
      </c>
      <c r="H976" s="36">
        <v>153</v>
      </c>
      <c r="I976" s="37">
        <v>100000</v>
      </c>
      <c r="J976" s="35">
        <v>42825</v>
      </c>
      <c r="K976" s="34" t="s">
        <v>108</v>
      </c>
      <c r="L976" s="34" t="s">
        <v>109</v>
      </c>
      <c r="M976" s="34" t="s">
        <v>110</v>
      </c>
      <c r="N976" s="34" t="s">
        <v>200</v>
      </c>
      <c r="O976" s="34" t="s">
        <v>45</v>
      </c>
      <c r="P976" s="97">
        <f t="shared" si="15"/>
        <v>2</v>
      </c>
    </row>
    <row r="977" spans="1:16" ht="22.5" hidden="1" customHeight="1">
      <c r="A977" s="8">
        <v>974</v>
      </c>
      <c r="B977" s="32" t="s">
        <v>1416</v>
      </c>
      <c r="C977" s="33"/>
      <c r="D977" s="39" t="s">
        <v>31</v>
      </c>
      <c r="E977" s="35">
        <v>42108</v>
      </c>
      <c r="F977" s="36" t="s">
        <v>2114</v>
      </c>
      <c r="G977" s="94">
        <v>8.3000000000000007</v>
      </c>
      <c r="H977" s="36">
        <v>60.8</v>
      </c>
      <c r="I977" s="37">
        <v>12450.000000000002</v>
      </c>
      <c r="J977" s="35">
        <v>42794</v>
      </c>
      <c r="K977" s="34" t="s">
        <v>43</v>
      </c>
      <c r="L977" s="34" t="s">
        <v>109</v>
      </c>
      <c r="M977" s="34" t="s">
        <v>44</v>
      </c>
      <c r="N977" s="34" t="s">
        <v>200</v>
      </c>
      <c r="O977" s="34" t="s">
        <v>45</v>
      </c>
      <c r="P977" s="97">
        <f t="shared" si="15"/>
        <v>1.5</v>
      </c>
    </row>
    <row r="978" spans="1:16" ht="22.5" hidden="1" customHeight="1">
      <c r="A978" s="8">
        <v>975</v>
      </c>
      <c r="B978" s="32" t="s">
        <v>2115</v>
      </c>
      <c r="C978" s="33"/>
      <c r="D978" s="39" t="s">
        <v>31</v>
      </c>
      <c r="E978" s="35">
        <v>42108</v>
      </c>
      <c r="F978" s="36" t="s">
        <v>2116</v>
      </c>
      <c r="G978" s="94">
        <v>1.4</v>
      </c>
      <c r="H978" s="36">
        <v>11.2</v>
      </c>
      <c r="I978" s="37">
        <v>1260</v>
      </c>
      <c r="J978" s="35">
        <v>42339</v>
      </c>
      <c r="K978" s="34" t="s">
        <v>96</v>
      </c>
      <c r="L978" s="34" t="s">
        <v>109</v>
      </c>
      <c r="M978" s="34" t="s">
        <v>69</v>
      </c>
      <c r="N978" s="34" t="s">
        <v>200</v>
      </c>
      <c r="O978" s="34" t="s">
        <v>205</v>
      </c>
      <c r="P978" s="97">
        <f t="shared" si="15"/>
        <v>0.9</v>
      </c>
    </row>
    <row r="979" spans="1:16" ht="22.5" hidden="1" customHeight="1">
      <c r="A979" s="8">
        <v>976</v>
      </c>
      <c r="B979" s="32" t="s">
        <v>2117</v>
      </c>
      <c r="C979" s="33"/>
      <c r="D979" s="39" t="s">
        <v>31</v>
      </c>
      <c r="E979" s="35">
        <v>42108</v>
      </c>
      <c r="F979" s="36" t="s">
        <v>2118</v>
      </c>
      <c r="G979" s="94">
        <v>4.1999999999999993</v>
      </c>
      <c r="H979" s="36">
        <v>33.6</v>
      </c>
      <c r="I979" s="37">
        <v>3779.9999999999995</v>
      </c>
      <c r="J979" s="35">
        <v>42339</v>
      </c>
      <c r="K979" s="34" t="s">
        <v>96</v>
      </c>
      <c r="L979" s="34" t="s">
        <v>109</v>
      </c>
      <c r="M979" s="34" t="s">
        <v>69</v>
      </c>
      <c r="N979" s="34" t="s">
        <v>200</v>
      </c>
      <c r="O979" s="34" t="s">
        <v>283</v>
      </c>
      <c r="P979" s="97">
        <f t="shared" si="15"/>
        <v>0.9</v>
      </c>
    </row>
    <row r="980" spans="1:16" ht="22.5" hidden="1" customHeight="1">
      <c r="A980" s="8">
        <v>977</v>
      </c>
      <c r="B980" s="32" t="s">
        <v>2119</v>
      </c>
      <c r="C980" s="33"/>
      <c r="D980" s="39" t="s">
        <v>31</v>
      </c>
      <c r="E980" s="35">
        <v>42108</v>
      </c>
      <c r="F980" s="36" t="s">
        <v>2120</v>
      </c>
      <c r="G980" s="94">
        <v>2</v>
      </c>
      <c r="H980" s="36">
        <v>16</v>
      </c>
      <c r="I980" s="37">
        <v>1800</v>
      </c>
      <c r="J980" s="35">
        <v>42339</v>
      </c>
      <c r="K980" s="34" t="s">
        <v>96</v>
      </c>
      <c r="L980" s="34" t="s">
        <v>109</v>
      </c>
      <c r="M980" s="34" t="s">
        <v>69</v>
      </c>
      <c r="N980" s="34" t="s">
        <v>200</v>
      </c>
      <c r="O980" s="34" t="s">
        <v>23</v>
      </c>
      <c r="P980" s="97">
        <f t="shared" si="15"/>
        <v>0.9</v>
      </c>
    </row>
    <row r="981" spans="1:16" ht="22.5" customHeight="1">
      <c r="A981" s="8">
        <v>978</v>
      </c>
      <c r="B981" s="32" t="s">
        <v>2121</v>
      </c>
      <c r="C981" s="33"/>
      <c r="D981" s="39" t="s">
        <v>31</v>
      </c>
      <c r="E981" s="35">
        <v>42108</v>
      </c>
      <c r="F981" s="36" t="s">
        <v>2122</v>
      </c>
      <c r="G981" s="94">
        <v>28</v>
      </c>
      <c r="H981" s="36">
        <v>56</v>
      </c>
      <c r="I981" s="37">
        <v>56000</v>
      </c>
      <c r="J981" s="35">
        <v>42662</v>
      </c>
      <c r="K981" s="34" t="s">
        <v>1039</v>
      </c>
      <c r="L981" s="34" t="s">
        <v>109</v>
      </c>
      <c r="M981" s="34" t="s">
        <v>1040</v>
      </c>
      <c r="N981" s="34" t="s">
        <v>200</v>
      </c>
      <c r="O981" s="34" t="s">
        <v>153</v>
      </c>
      <c r="P981" s="97">
        <f t="shared" si="15"/>
        <v>2</v>
      </c>
    </row>
    <row r="982" spans="1:16" ht="22.5" hidden="1" customHeight="1">
      <c r="A982" s="8">
        <v>979</v>
      </c>
      <c r="B982" s="32" t="s">
        <v>2123</v>
      </c>
      <c r="C982" s="33"/>
      <c r="D982" s="39" t="s">
        <v>31</v>
      </c>
      <c r="E982" s="35">
        <v>42108</v>
      </c>
      <c r="F982" s="36" t="s">
        <v>2124</v>
      </c>
      <c r="G982" s="94">
        <v>30</v>
      </c>
      <c r="H982" s="36">
        <v>60</v>
      </c>
      <c r="I982" s="37">
        <v>60000</v>
      </c>
      <c r="J982" s="35">
        <v>42662</v>
      </c>
      <c r="K982" s="34" t="s">
        <v>1039</v>
      </c>
      <c r="L982" s="34" t="s">
        <v>109</v>
      </c>
      <c r="M982" s="34" t="s">
        <v>1040</v>
      </c>
      <c r="N982" s="34" t="s">
        <v>200</v>
      </c>
      <c r="O982" s="34" t="s">
        <v>221</v>
      </c>
      <c r="P982" s="97">
        <f t="shared" si="15"/>
        <v>2</v>
      </c>
    </row>
    <row r="983" spans="1:16" ht="22.5" hidden="1" customHeight="1">
      <c r="A983" s="8">
        <v>980</v>
      </c>
      <c r="B983" s="32" t="s">
        <v>2125</v>
      </c>
      <c r="C983" s="33"/>
      <c r="D983" s="39" t="s">
        <v>31</v>
      </c>
      <c r="E983" s="35">
        <v>42108</v>
      </c>
      <c r="F983" s="36" t="s">
        <v>2126</v>
      </c>
      <c r="G983" s="94">
        <v>76</v>
      </c>
      <c r="H983" s="36">
        <v>220.4</v>
      </c>
      <c r="I983" s="37">
        <v>152000</v>
      </c>
      <c r="J983" s="35">
        <v>43100</v>
      </c>
      <c r="K983" s="34" t="s">
        <v>108</v>
      </c>
      <c r="L983" s="34" t="s">
        <v>109</v>
      </c>
      <c r="M983" s="34" t="s">
        <v>110</v>
      </c>
      <c r="N983" s="34" t="s">
        <v>200</v>
      </c>
      <c r="O983" s="34" t="s">
        <v>40</v>
      </c>
      <c r="P983" s="97">
        <f t="shared" si="15"/>
        <v>2</v>
      </c>
    </row>
    <row r="984" spans="1:16" ht="22.5" hidden="1" customHeight="1">
      <c r="A984" s="8">
        <v>981</v>
      </c>
      <c r="B984" s="32" t="s">
        <v>2127</v>
      </c>
      <c r="C984" s="33"/>
      <c r="D984" s="39" t="s">
        <v>31</v>
      </c>
      <c r="E984" s="35">
        <v>42108</v>
      </c>
      <c r="F984" s="36" t="s">
        <v>2128</v>
      </c>
      <c r="G984" s="94">
        <v>30</v>
      </c>
      <c r="H984" s="36">
        <v>90</v>
      </c>
      <c r="I984" s="37">
        <v>60000</v>
      </c>
      <c r="J984" s="35">
        <v>43069</v>
      </c>
      <c r="K984" s="34" t="s">
        <v>108</v>
      </c>
      <c r="L984" s="34" t="s">
        <v>109</v>
      </c>
      <c r="M984" s="34" t="s">
        <v>110</v>
      </c>
      <c r="N984" s="34" t="s">
        <v>200</v>
      </c>
      <c r="O984" s="34" t="s">
        <v>87</v>
      </c>
      <c r="P984" s="97">
        <f t="shared" si="15"/>
        <v>2</v>
      </c>
    </row>
    <row r="985" spans="1:16" ht="22.5" hidden="1" customHeight="1">
      <c r="A985" s="8">
        <v>982</v>
      </c>
      <c r="B985" s="32" t="s">
        <v>2129</v>
      </c>
      <c r="C985" s="33"/>
      <c r="D985" s="39" t="s">
        <v>31</v>
      </c>
      <c r="E985" s="35">
        <v>42108</v>
      </c>
      <c r="F985" s="36" t="s">
        <v>2130</v>
      </c>
      <c r="G985" s="94">
        <v>200</v>
      </c>
      <c r="H985" s="36">
        <v>350.4</v>
      </c>
      <c r="I985" s="37">
        <v>400000</v>
      </c>
      <c r="J985" s="35">
        <v>43016</v>
      </c>
      <c r="K985" s="34" t="s">
        <v>1039</v>
      </c>
      <c r="L985" s="34" t="s">
        <v>109</v>
      </c>
      <c r="M985" s="34" t="s">
        <v>1040</v>
      </c>
      <c r="N985" s="34" t="s">
        <v>1155</v>
      </c>
      <c r="O985" s="34" t="s">
        <v>60</v>
      </c>
      <c r="P985" s="97">
        <f t="shared" si="15"/>
        <v>2</v>
      </c>
    </row>
    <row r="986" spans="1:16" ht="22.5" hidden="1" customHeight="1">
      <c r="A986" s="8">
        <v>983</v>
      </c>
      <c r="B986" s="32" t="s">
        <v>2131</v>
      </c>
      <c r="C986" s="33"/>
      <c r="D986" s="39" t="s">
        <v>31</v>
      </c>
      <c r="E986" s="35">
        <v>42108</v>
      </c>
      <c r="F986" s="36" t="s">
        <v>2132</v>
      </c>
      <c r="G986" s="94">
        <v>100</v>
      </c>
      <c r="H986" s="36">
        <v>175.2</v>
      </c>
      <c r="I986" s="37">
        <v>200000</v>
      </c>
      <c r="J986" s="35">
        <v>42851</v>
      </c>
      <c r="K986" s="34" t="s">
        <v>1039</v>
      </c>
      <c r="L986" s="34" t="s">
        <v>109</v>
      </c>
      <c r="M986" s="34" t="s">
        <v>1040</v>
      </c>
      <c r="N986" s="34" t="s">
        <v>1155</v>
      </c>
      <c r="O986" s="34" t="s">
        <v>54</v>
      </c>
      <c r="P986" s="97">
        <f t="shared" si="15"/>
        <v>2</v>
      </c>
    </row>
    <row r="987" spans="1:16" ht="22.5" hidden="1" customHeight="1">
      <c r="A987" s="8">
        <v>984</v>
      </c>
      <c r="B987" s="32" t="s">
        <v>2133</v>
      </c>
      <c r="C987" s="33"/>
      <c r="D987" s="39" t="s">
        <v>31</v>
      </c>
      <c r="E987" s="35">
        <v>42108</v>
      </c>
      <c r="F987" s="36" t="s">
        <v>2134</v>
      </c>
      <c r="G987" s="94">
        <v>50</v>
      </c>
      <c r="H987" s="36">
        <v>131.4</v>
      </c>
      <c r="I987" s="37">
        <v>100000</v>
      </c>
      <c r="J987" s="35">
        <v>43083</v>
      </c>
      <c r="K987" s="34" t="s">
        <v>108</v>
      </c>
      <c r="L987" s="34" t="s">
        <v>109</v>
      </c>
      <c r="M987" s="34" t="s">
        <v>110</v>
      </c>
      <c r="N987" s="34" t="s">
        <v>1155</v>
      </c>
      <c r="O987" s="34" t="s">
        <v>28</v>
      </c>
      <c r="P987" s="97">
        <f t="shared" si="15"/>
        <v>2</v>
      </c>
    </row>
    <row r="988" spans="1:16" ht="22.5" hidden="1" customHeight="1">
      <c r="A988" s="8">
        <v>985</v>
      </c>
      <c r="B988" s="32" t="s">
        <v>2135</v>
      </c>
      <c r="C988" s="33"/>
      <c r="D988" s="39" t="s">
        <v>31</v>
      </c>
      <c r="E988" s="35">
        <v>42108</v>
      </c>
      <c r="F988" s="36" t="s">
        <v>2136</v>
      </c>
      <c r="G988" s="94">
        <v>105</v>
      </c>
      <c r="H988" s="36">
        <v>275</v>
      </c>
      <c r="I988" s="37">
        <v>210000</v>
      </c>
      <c r="J988" s="35">
        <v>43098</v>
      </c>
      <c r="K988" s="34" t="s">
        <v>108</v>
      </c>
      <c r="L988" s="34" t="s">
        <v>109</v>
      </c>
      <c r="M988" s="34" t="s">
        <v>110</v>
      </c>
      <c r="N988" s="34" t="s">
        <v>1155</v>
      </c>
      <c r="O988" s="34" t="s">
        <v>60</v>
      </c>
      <c r="P988" s="97">
        <f t="shared" si="15"/>
        <v>2</v>
      </c>
    </row>
    <row r="989" spans="1:16" ht="22.5" hidden="1" customHeight="1">
      <c r="A989" s="8">
        <v>986</v>
      </c>
      <c r="B989" s="32" t="s">
        <v>2137</v>
      </c>
      <c r="C989" s="33"/>
      <c r="D989" s="39" t="s">
        <v>17</v>
      </c>
      <c r="E989" s="35">
        <v>42108</v>
      </c>
      <c r="F989" s="36" t="s">
        <v>2138</v>
      </c>
      <c r="G989" s="94">
        <v>10.69</v>
      </c>
      <c r="H989" s="36">
        <v>67.84</v>
      </c>
      <c r="I989" s="37">
        <v>9621</v>
      </c>
      <c r="J989" s="35">
        <v>42122</v>
      </c>
      <c r="K989" s="34" t="s">
        <v>19</v>
      </c>
      <c r="L989" s="34" t="s">
        <v>109</v>
      </c>
      <c r="M989" s="34" t="s">
        <v>27</v>
      </c>
      <c r="N989" s="34" t="s">
        <v>22</v>
      </c>
      <c r="O989" s="34" t="s">
        <v>84</v>
      </c>
      <c r="P989" s="97">
        <f t="shared" si="15"/>
        <v>0.90000000000000013</v>
      </c>
    </row>
    <row r="990" spans="1:16" ht="22.5" hidden="1" customHeight="1">
      <c r="A990" s="8">
        <v>987</v>
      </c>
      <c r="B990" s="32" t="s">
        <v>2139</v>
      </c>
      <c r="C990" s="33"/>
      <c r="D990" s="39" t="s">
        <v>17</v>
      </c>
      <c r="E990" s="35">
        <v>42108</v>
      </c>
      <c r="F990" s="36" t="s">
        <v>2140</v>
      </c>
      <c r="G990" s="94">
        <v>29.999999999999996</v>
      </c>
      <c r="H990" s="36">
        <v>241.77</v>
      </c>
      <c r="I990" s="37">
        <v>28169.999999999996</v>
      </c>
      <c r="J990" s="35">
        <v>42551</v>
      </c>
      <c r="K990" s="34" t="s">
        <v>19</v>
      </c>
      <c r="L990" s="34" t="s">
        <v>109</v>
      </c>
      <c r="M990" s="34" t="s">
        <v>21</v>
      </c>
      <c r="N990" s="34" t="s">
        <v>200</v>
      </c>
      <c r="O990" s="34" t="s">
        <v>54</v>
      </c>
      <c r="P990" s="97">
        <f t="shared" si="15"/>
        <v>0.93899999999999995</v>
      </c>
    </row>
    <row r="991" spans="1:16" ht="22.5" hidden="1" customHeight="1">
      <c r="A991" s="8">
        <v>988</v>
      </c>
      <c r="B991" s="32" t="s">
        <v>2141</v>
      </c>
      <c r="C991" s="33"/>
      <c r="D991" s="39" t="s">
        <v>17</v>
      </c>
      <c r="E991" s="35">
        <v>42108</v>
      </c>
      <c r="F991" s="36" t="s">
        <v>2142</v>
      </c>
      <c r="G991" s="94">
        <v>700</v>
      </c>
      <c r="H991" s="36">
        <v>5826</v>
      </c>
      <c r="I991" s="37">
        <v>690000</v>
      </c>
      <c r="J991" s="35">
        <v>42855</v>
      </c>
      <c r="K991" s="34" t="s">
        <v>19</v>
      </c>
      <c r="L991" s="34" t="s">
        <v>109</v>
      </c>
      <c r="M991" s="34" t="s">
        <v>21</v>
      </c>
      <c r="N991" s="34" t="s">
        <v>1155</v>
      </c>
      <c r="O991" s="34" t="s">
        <v>221</v>
      </c>
      <c r="P991" s="97">
        <f t="shared" si="15"/>
        <v>0.98571428571428577</v>
      </c>
    </row>
    <row r="992" spans="1:16" ht="22.5" customHeight="1">
      <c r="A992" s="8">
        <v>989</v>
      </c>
      <c r="B992" s="32" t="s">
        <v>2143</v>
      </c>
      <c r="C992" s="33" t="s">
        <v>2144</v>
      </c>
      <c r="D992" s="39" t="s">
        <v>714</v>
      </c>
      <c r="E992" s="35">
        <v>42115</v>
      </c>
      <c r="F992" s="36" t="s">
        <v>2145</v>
      </c>
      <c r="G992" s="94">
        <v>30</v>
      </c>
      <c r="H992" s="36">
        <v>92.584999999999994</v>
      </c>
      <c r="I992" s="37">
        <v>60000</v>
      </c>
      <c r="J992" s="35">
        <v>42978</v>
      </c>
      <c r="K992" s="34" t="s">
        <v>108</v>
      </c>
      <c r="L992" s="34" t="s">
        <v>716</v>
      </c>
      <c r="M992" s="34" t="s">
        <v>110</v>
      </c>
      <c r="N992" s="34" t="s">
        <v>1155</v>
      </c>
      <c r="O992" s="34" t="s">
        <v>153</v>
      </c>
      <c r="P992" s="97">
        <f t="shared" si="15"/>
        <v>2</v>
      </c>
    </row>
    <row r="993" spans="1:16" ht="22.5" hidden="1" customHeight="1">
      <c r="A993" s="8">
        <v>990</v>
      </c>
      <c r="B993" s="32" t="s">
        <v>2143</v>
      </c>
      <c r="C993" s="33" t="s">
        <v>2146</v>
      </c>
      <c r="D993" s="39" t="s">
        <v>714</v>
      </c>
      <c r="E993" s="35">
        <v>42115</v>
      </c>
      <c r="F993" s="36" t="s">
        <v>2147</v>
      </c>
      <c r="G993" s="94">
        <v>10</v>
      </c>
      <c r="H993" s="36">
        <v>19.170000000000002</v>
      </c>
      <c r="I993" s="37">
        <v>20000</v>
      </c>
      <c r="J993" s="35">
        <v>43008</v>
      </c>
      <c r="K993" s="34" t="s">
        <v>1039</v>
      </c>
      <c r="L993" s="34" t="s">
        <v>716</v>
      </c>
      <c r="M993" s="34" t="s">
        <v>1040</v>
      </c>
      <c r="N993" s="34" t="s">
        <v>1155</v>
      </c>
      <c r="O993" s="34" t="s">
        <v>183</v>
      </c>
      <c r="P993" s="97">
        <f t="shared" si="15"/>
        <v>2</v>
      </c>
    </row>
    <row r="994" spans="1:16" ht="22.5" customHeight="1">
      <c r="A994" s="8">
        <v>991</v>
      </c>
      <c r="B994" s="32" t="s">
        <v>2143</v>
      </c>
      <c r="C994" s="33" t="s">
        <v>2148</v>
      </c>
      <c r="D994" s="39" t="s">
        <v>714</v>
      </c>
      <c r="E994" s="35">
        <v>42115</v>
      </c>
      <c r="F994" s="36" t="s">
        <v>2149</v>
      </c>
      <c r="G994" s="94">
        <v>30</v>
      </c>
      <c r="H994" s="36">
        <v>68.655000000000001</v>
      </c>
      <c r="I994" s="37">
        <v>60000</v>
      </c>
      <c r="J994" s="35">
        <v>42916</v>
      </c>
      <c r="K994" s="34" t="s">
        <v>1039</v>
      </c>
      <c r="L994" s="34" t="s">
        <v>716</v>
      </c>
      <c r="M994" s="34" t="s">
        <v>1040</v>
      </c>
      <c r="N994" s="34" t="s">
        <v>1155</v>
      </c>
      <c r="O994" s="34" t="s">
        <v>153</v>
      </c>
      <c r="P994" s="97">
        <f t="shared" si="15"/>
        <v>2</v>
      </c>
    </row>
    <row r="995" spans="1:16" ht="22.5" hidden="1" customHeight="1">
      <c r="A995" s="8">
        <v>992</v>
      </c>
      <c r="B995" s="32" t="s">
        <v>2021</v>
      </c>
      <c r="C995" s="33" t="s">
        <v>1845</v>
      </c>
      <c r="D995" s="39" t="s">
        <v>714</v>
      </c>
      <c r="E995" s="35">
        <v>42115</v>
      </c>
      <c r="F995" s="36" t="s">
        <v>2150</v>
      </c>
      <c r="G995" s="94">
        <v>10</v>
      </c>
      <c r="H995" s="36">
        <v>20</v>
      </c>
      <c r="I995" s="37">
        <v>20000</v>
      </c>
      <c r="J995" s="35">
        <v>42363</v>
      </c>
      <c r="K995" s="34" t="s">
        <v>1039</v>
      </c>
      <c r="L995" s="34" t="s">
        <v>716</v>
      </c>
      <c r="M995" s="34" t="s">
        <v>1040</v>
      </c>
      <c r="N995" s="34" t="s">
        <v>200</v>
      </c>
      <c r="O995" s="34" t="s">
        <v>60</v>
      </c>
      <c r="P995" s="97">
        <f t="shared" si="15"/>
        <v>2</v>
      </c>
    </row>
    <row r="996" spans="1:16" ht="22.5" hidden="1" customHeight="1">
      <c r="A996" s="8">
        <v>993</v>
      </c>
      <c r="B996" s="32" t="s">
        <v>2021</v>
      </c>
      <c r="C996" s="33" t="s">
        <v>1853</v>
      </c>
      <c r="D996" s="39" t="s">
        <v>714</v>
      </c>
      <c r="E996" s="35">
        <v>42115</v>
      </c>
      <c r="F996" s="36" t="s">
        <v>2151</v>
      </c>
      <c r="G996" s="94">
        <v>10</v>
      </c>
      <c r="H996" s="36">
        <v>20</v>
      </c>
      <c r="I996" s="37">
        <v>20000</v>
      </c>
      <c r="J996" s="35">
        <v>42363</v>
      </c>
      <c r="K996" s="34" t="s">
        <v>1039</v>
      </c>
      <c r="L996" s="34" t="s">
        <v>716</v>
      </c>
      <c r="M996" s="34" t="s">
        <v>1040</v>
      </c>
      <c r="N996" s="34" t="s">
        <v>200</v>
      </c>
      <c r="O996" s="34" t="s">
        <v>1620</v>
      </c>
      <c r="P996" s="97">
        <f t="shared" si="15"/>
        <v>2</v>
      </c>
    </row>
    <row r="997" spans="1:16" ht="22.5" customHeight="1">
      <c r="A997" s="8">
        <v>994</v>
      </c>
      <c r="B997" s="32" t="s">
        <v>2021</v>
      </c>
      <c r="C997" s="33" t="s">
        <v>1807</v>
      </c>
      <c r="D997" s="39" t="s">
        <v>714</v>
      </c>
      <c r="E997" s="35">
        <v>42115</v>
      </c>
      <c r="F997" s="36" t="s">
        <v>2152</v>
      </c>
      <c r="G997" s="94">
        <v>10</v>
      </c>
      <c r="H997" s="36">
        <v>20</v>
      </c>
      <c r="I997" s="37">
        <v>20000</v>
      </c>
      <c r="J997" s="35">
        <v>42363</v>
      </c>
      <c r="K997" s="34" t="s">
        <v>1039</v>
      </c>
      <c r="L997" s="34" t="s">
        <v>716</v>
      </c>
      <c r="M997" s="34" t="s">
        <v>1040</v>
      </c>
      <c r="N997" s="34" t="s">
        <v>200</v>
      </c>
      <c r="O997" s="34" t="s">
        <v>153</v>
      </c>
      <c r="P997" s="97">
        <f t="shared" si="15"/>
        <v>2</v>
      </c>
    </row>
    <row r="998" spans="1:16" ht="22.5" hidden="1" customHeight="1">
      <c r="A998" s="8">
        <v>995</v>
      </c>
      <c r="B998" s="32" t="s">
        <v>1939</v>
      </c>
      <c r="C998" s="33" t="s">
        <v>1881</v>
      </c>
      <c r="D998" s="39" t="s">
        <v>714</v>
      </c>
      <c r="E998" s="35">
        <v>42115</v>
      </c>
      <c r="F998" s="36" t="s">
        <v>2153</v>
      </c>
      <c r="G998" s="94">
        <v>10</v>
      </c>
      <c r="H998" s="36">
        <v>20</v>
      </c>
      <c r="I998" s="37">
        <v>20000</v>
      </c>
      <c r="J998" s="35">
        <v>42363</v>
      </c>
      <c r="K998" s="34" t="s">
        <v>1039</v>
      </c>
      <c r="L998" s="34" t="s">
        <v>716</v>
      </c>
      <c r="M998" s="34" t="s">
        <v>1040</v>
      </c>
      <c r="N998" s="34" t="s">
        <v>200</v>
      </c>
      <c r="O998" s="34" t="s">
        <v>263</v>
      </c>
      <c r="P998" s="97">
        <f t="shared" si="15"/>
        <v>2</v>
      </c>
    </row>
    <row r="999" spans="1:16" ht="22.5" customHeight="1">
      <c r="A999" s="8">
        <v>996</v>
      </c>
      <c r="B999" s="32" t="s">
        <v>1863</v>
      </c>
      <c r="C999" s="33" t="s">
        <v>2154</v>
      </c>
      <c r="D999" s="39" t="s">
        <v>714</v>
      </c>
      <c r="E999" s="35">
        <v>42115</v>
      </c>
      <c r="F999" s="36" t="s">
        <v>2155</v>
      </c>
      <c r="G999" s="94">
        <v>30</v>
      </c>
      <c r="H999" s="36">
        <v>64.230999999999995</v>
      </c>
      <c r="I999" s="37">
        <v>60000</v>
      </c>
      <c r="J999" s="35">
        <v>43008</v>
      </c>
      <c r="K999" s="34" t="s">
        <v>1039</v>
      </c>
      <c r="L999" s="34" t="s">
        <v>716</v>
      </c>
      <c r="M999" s="34" t="s">
        <v>1040</v>
      </c>
      <c r="N999" s="34" t="s">
        <v>1155</v>
      </c>
      <c r="O999" s="34" t="s">
        <v>153</v>
      </c>
      <c r="P999" s="97">
        <f t="shared" si="15"/>
        <v>2</v>
      </c>
    </row>
    <row r="1000" spans="1:16" ht="22.5" hidden="1" customHeight="1">
      <c r="A1000" s="8">
        <v>997</v>
      </c>
      <c r="B1000" s="32" t="s">
        <v>2156</v>
      </c>
      <c r="C1000" s="33"/>
      <c r="D1000" s="39" t="s">
        <v>714</v>
      </c>
      <c r="E1000" s="35">
        <v>42115</v>
      </c>
      <c r="F1000" s="36" t="s">
        <v>2157</v>
      </c>
      <c r="G1000" s="94">
        <v>30</v>
      </c>
      <c r="H1000" s="36">
        <v>57.9</v>
      </c>
      <c r="I1000" s="37">
        <v>60000</v>
      </c>
      <c r="J1000" s="35">
        <v>42735</v>
      </c>
      <c r="K1000" s="34" t="s">
        <v>1039</v>
      </c>
      <c r="L1000" s="34" t="s">
        <v>716</v>
      </c>
      <c r="M1000" s="34" t="s">
        <v>1040</v>
      </c>
      <c r="N1000" s="34" t="s">
        <v>1155</v>
      </c>
      <c r="O1000" s="34" t="s">
        <v>343</v>
      </c>
      <c r="P1000" s="97">
        <f t="shared" si="15"/>
        <v>2</v>
      </c>
    </row>
    <row r="1001" spans="1:16" ht="22.5" hidden="1" customHeight="1">
      <c r="A1001" s="8">
        <v>998</v>
      </c>
      <c r="B1001" s="32" t="s">
        <v>2158</v>
      </c>
      <c r="C1001" s="33" t="s">
        <v>2159</v>
      </c>
      <c r="D1001" s="39" t="s">
        <v>714</v>
      </c>
      <c r="E1001" s="35">
        <v>42115</v>
      </c>
      <c r="F1001" s="36" t="s">
        <v>2160</v>
      </c>
      <c r="G1001" s="94">
        <v>24</v>
      </c>
      <c r="H1001" s="36">
        <v>82.81</v>
      </c>
      <c r="I1001" s="37">
        <v>48000</v>
      </c>
      <c r="J1001" s="35">
        <v>42735</v>
      </c>
      <c r="K1001" s="34" t="s">
        <v>108</v>
      </c>
      <c r="L1001" s="34" t="s">
        <v>716</v>
      </c>
      <c r="M1001" s="34" t="s">
        <v>110</v>
      </c>
      <c r="N1001" s="34" t="s">
        <v>1155</v>
      </c>
      <c r="O1001" s="34" t="s">
        <v>221</v>
      </c>
      <c r="P1001" s="97">
        <f t="shared" si="15"/>
        <v>2</v>
      </c>
    </row>
    <row r="1002" spans="1:16" ht="22.5" hidden="1" customHeight="1">
      <c r="A1002" s="8">
        <v>999</v>
      </c>
      <c r="B1002" s="32" t="s">
        <v>2161</v>
      </c>
      <c r="C1002" s="33"/>
      <c r="D1002" s="39" t="s">
        <v>714</v>
      </c>
      <c r="E1002" s="35">
        <v>42115</v>
      </c>
      <c r="F1002" s="36" t="s">
        <v>2162</v>
      </c>
      <c r="G1002" s="94">
        <v>23.75</v>
      </c>
      <c r="H1002" s="36">
        <v>69.367999999999995</v>
      </c>
      <c r="I1002" s="37">
        <v>47500</v>
      </c>
      <c r="J1002" s="35">
        <v>42886</v>
      </c>
      <c r="K1002" s="34" t="s">
        <v>1039</v>
      </c>
      <c r="L1002" s="34" t="s">
        <v>716</v>
      </c>
      <c r="M1002" s="34" t="s">
        <v>1040</v>
      </c>
      <c r="N1002" s="34" t="s">
        <v>1155</v>
      </c>
      <c r="O1002" s="34" t="s">
        <v>40</v>
      </c>
      <c r="P1002" s="97">
        <f t="shared" si="15"/>
        <v>2</v>
      </c>
    </row>
    <row r="1003" spans="1:16" ht="22.5" hidden="1" customHeight="1">
      <c r="A1003" s="8">
        <v>1000</v>
      </c>
      <c r="B1003" s="32" t="s">
        <v>2163</v>
      </c>
      <c r="C1003" s="33"/>
      <c r="D1003" s="39" t="s">
        <v>714</v>
      </c>
      <c r="E1003" s="35">
        <v>42115</v>
      </c>
      <c r="F1003" s="36" t="s">
        <v>2164</v>
      </c>
      <c r="G1003" s="94">
        <v>20.399999999999999</v>
      </c>
      <c r="H1003" s="36">
        <v>39.665999999999997</v>
      </c>
      <c r="I1003" s="37">
        <v>40800</v>
      </c>
      <c r="J1003" s="35">
        <v>43008</v>
      </c>
      <c r="K1003" s="34" t="s">
        <v>1039</v>
      </c>
      <c r="L1003" s="34" t="s">
        <v>716</v>
      </c>
      <c r="M1003" s="34" t="s">
        <v>1040</v>
      </c>
      <c r="N1003" s="34" t="s">
        <v>1155</v>
      </c>
      <c r="O1003" s="34" t="s">
        <v>40</v>
      </c>
      <c r="P1003" s="97">
        <f t="shared" si="15"/>
        <v>2</v>
      </c>
    </row>
    <row r="1004" spans="1:16" ht="22.5" hidden="1" customHeight="1">
      <c r="A1004" s="8">
        <v>1001</v>
      </c>
      <c r="B1004" s="32" t="s">
        <v>2165</v>
      </c>
      <c r="C1004" s="33"/>
      <c r="D1004" s="39" t="s">
        <v>714</v>
      </c>
      <c r="E1004" s="35">
        <v>42115</v>
      </c>
      <c r="F1004" s="36" t="s">
        <v>2166</v>
      </c>
      <c r="G1004" s="94">
        <v>20.5</v>
      </c>
      <c r="H1004" s="36">
        <v>56.32</v>
      </c>
      <c r="I1004" s="37">
        <v>41000</v>
      </c>
      <c r="J1004" s="35">
        <v>42886</v>
      </c>
      <c r="K1004" s="34" t="s">
        <v>1039</v>
      </c>
      <c r="L1004" s="34" t="s">
        <v>716</v>
      </c>
      <c r="M1004" s="34" t="s">
        <v>1040</v>
      </c>
      <c r="N1004" s="34" t="s">
        <v>1155</v>
      </c>
      <c r="O1004" s="34" t="s">
        <v>40</v>
      </c>
      <c r="P1004" s="97">
        <f t="shared" si="15"/>
        <v>2</v>
      </c>
    </row>
    <row r="1005" spans="1:16" ht="22.5" hidden="1" customHeight="1">
      <c r="A1005" s="8">
        <v>1002</v>
      </c>
      <c r="B1005" s="32" t="s">
        <v>2167</v>
      </c>
      <c r="C1005" s="33"/>
      <c r="D1005" s="39" t="s">
        <v>714</v>
      </c>
      <c r="E1005" s="35">
        <v>42115</v>
      </c>
      <c r="F1005" s="36" t="s">
        <v>2168</v>
      </c>
      <c r="G1005" s="94">
        <v>30</v>
      </c>
      <c r="H1005" s="36">
        <v>60</v>
      </c>
      <c r="I1005" s="37">
        <v>60000</v>
      </c>
      <c r="J1005" s="35">
        <v>42520</v>
      </c>
      <c r="K1005" s="34" t="s">
        <v>1039</v>
      </c>
      <c r="L1005" s="34" t="s">
        <v>716</v>
      </c>
      <c r="M1005" s="34" t="s">
        <v>1040</v>
      </c>
      <c r="N1005" s="34" t="s">
        <v>1155</v>
      </c>
      <c r="O1005" s="34" t="s">
        <v>221</v>
      </c>
      <c r="P1005" s="97">
        <f t="shared" si="15"/>
        <v>2</v>
      </c>
    </row>
    <row r="1006" spans="1:16" ht="22.5" hidden="1" customHeight="1">
      <c r="A1006" s="8">
        <v>1003</v>
      </c>
      <c r="B1006" s="32" t="s">
        <v>2064</v>
      </c>
      <c r="C1006" s="33" t="s">
        <v>2169</v>
      </c>
      <c r="D1006" s="39" t="s">
        <v>714</v>
      </c>
      <c r="E1006" s="35">
        <v>42115</v>
      </c>
      <c r="F1006" s="36" t="s">
        <v>2170</v>
      </c>
      <c r="G1006" s="94">
        <v>30</v>
      </c>
      <c r="H1006" s="36">
        <v>101.178</v>
      </c>
      <c r="I1006" s="37">
        <v>60000</v>
      </c>
      <c r="J1006" s="35">
        <v>42916</v>
      </c>
      <c r="K1006" s="34" t="s">
        <v>108</v>
      </c>
      <c r="L1006" s="34" t="s">
        <v>716</v>
      </c>
      <c r="M1006" s="34" t="s">
        <v>110</v>
      </c>
      <c r="N1006" s="34" t="s">
        <v>1155</v>
      </c>
      <c r="O1006" s="34" t="s">
        <v>221</v>
      </c>
      <c r="P1006" s="97">
        <f t="shared" si="15"/>
        <v>2</v>
      </c>
    </row>
    <row r="1007" spans="1:16" ht="22.5" hidden="1" customHeight="1">
      <c r="A1007" s="8">
        <v>1004</v>
      </c>
      <c r="B1007" s="32" t="s">
        <v>2171</v>
      </c>
      <c r="C1007" s="33"/>
      <c r="D1007" s="39" t="s">
        <v>714</v>
      </c>
      <c r="E1007" s="35">
        <v>42115</v>
      </c>
      <c r="F1007" s="36" t="s">
        <v>2172</v>
      </c>
      <c r="G1007" s="94">
        <v>30</v>
      </c>
      <c r="H1007" s="36">
        <v>91</v>
      </c>
      <c r="I1007" s="37">
        <v>60000</v>
      </c>
      <c r="J1007" s="35">
        <v>42459</v>
      </c>
      <c r="K1007" s="34" t="s">
        <v>1039</v>
      </c>
      <c r="L1007" s="34" t="s">
        <v>716</v>
      </c>
      <c r="M1007" s="34" t="s">
        <v>1040</v>
      </c>
      <c r="N1007" s="34" t="s">
        <v>200</v>
      </c>
      <c r="O1007" s="34" t="s">
        <v>358</v>
      </c>
      <c r="P1007" s="97">
        <f t="shared" si="15"/>
        <v>2</v>
      </c>
    </row>
    <row r="1008" spans="1:16" ht="22.5" hidden="1" customHeight="1">
      <c r="A1008" s="8">
        <v>1005</v>
      </c>
      <c r="B1008" s="32" t="s">
        <v>2173</v>
      </c>
      <c r="C1008" s="33"/>
      <c r="D1008" s="39" t="s">
        <v>714</v>
      </c>
      <c r="E1008" s="35">
        <v>42115</v>
      </c>
      <c r="F1008" s="36" t="s">
        <v>2174</v>
      </c>
      <c r="G1008" s="94">
        <v>30</v>
      </c>
      <c r="H1008" s="36">
        <v>91</v>
      </c>
      <c r="I1008" s="37">
        <v>60000</v>
      </c>
      <c r="J1008" s="35">
        <v>42459</v>
      </c>
      <c r="K1008" s="34" t="s">
        <v>1039</v>
      </c>
      <c r="L1008" s="34" t="s">
        <v>716</v>
      </c>
      <c r="M1008" s="34" t="s">
        <v>1040</v>
      </c>
      <c r="N1008" s="34" t="s">
        <v>200</v>
      </c>
      <c r="O1008" s="34" t="s">
        <v>358</v>
      </c>
      <c r="P1008" s="97">
        <f t="shared" si="15"/>
        <v>2</v>
      </c>
    </row>
    <row r="1009" spans="1:16" ht="22.5" hidden="1" customHeight="1">
      <c r="A1009" s="8">
        <v>1006</v>
      </c>
      <c r="B1009" s="32" t="s">
        <v>2175</v>
      </c>
      <c r="C1009" s="33"/>
      <c r="D1009" s="39" t="s">
        <v>31</v>
      </c>
      <c r="E1009" s="35">
        <v>42115</v>
      </c>
      <c r="F1009" s="36" t="s">
        <v>2176</v>
      </c>
      <c r="G1009" s="94">
        <v>50</v>
      </c>
      <c r="H1009" s="36">
        <v>87.6</v>
      </c>
      <c r="I1009" s="37">
        <v>100000</v>
      </c>
      <c r="J1009" s="35">
        <v>43008</v>
      </c>
      <c r="K1009" s="34" t="s">
        <v>1039</v>
      </c>
      <c r="L1009" s="34" t="s">
        <v>109</v>
      </c>
      <c r="M1009" s="34" t="s">
        <v>1040</v>
      </c>
      <c r="N1009" s="34" t="s">
        <v>1155</v>
      </c>
      <c r="O1009" s="34" t="s">
        <v>221</v>
      </c>
      <c r="P1009" s="97">
        <f t="shared" si="15"/>
        <v>2</v>
      </c>
    </row>
    <row r="1010" spans="1:16" ht="22.5" hidden="1" customHeight="1">
      <c r="A1010" s="8">
        <v>1007</v>
      </c>
      <c r="B1010" s="32" t="s">
        <v>1701</v>
      </c>
      <c r="C1010" s="33" t="s">
        <v>891</v>
      </c>
      <c r="D1010" s="39" t="s">
        <v>17</v>
      </c>
      <c r="E1010" s="35">
        <v>42124</v>
      </c>
      <c r="F1010" s="36" t="s">
        <v>2177</v>
      </c>
      <c r="G1010" s="94">
        <v>64</v>
      </c>
      <c r="H1010" s="36">
        <v>504</v>
      </c>
      <c r="I1010" s="37">
        <v>57600</v>
      </c>
      <c r="J1010" s="35">
        <v>42369</v>
      </c>
      <c r="K1010" s="34" t="s">
        <v>19</v>
      </c>
      <c r="L1010" s="34" t="s">
        <v>109</v>
      </c>
      <c r="M1010" s="34" t="s">
        <v>27</v>
      </c>
      <c r="N1010" s="34" t="s">
        <v>200</v>
      </c>
      <c r="O1010" s="34" t="s">
        <v>45</v>
      </c>
      <c r="P1010" s="97">
        <f t="shared" si="15"/>
        <v>0.9</v>
      </c>
    </row>
    <row r="1011" spans="1:16" ht="22.5" hidden="1" customHeight="1">
      <c r="A1011" s="8">
        <v>1008</v>
      </c>
      <c r="B1011" s="32" t="s">
        <v>2178</v>
      </c>
      <c r="C1011" s="33"/>
      <c r="D1011" s="39" t="s">
        <v>31</v>
      </c>
      <c r="E1011" s="35">
        <v>42124</v>
      </c>
      <c r="F1011" s="36" t="s">
        <v>2179</v>
      </c>
      <c r="G1011" s="94">
        <v>92.4</v>
      </c>
      <c r="H1011" s="36">
        <v>315.67</v>
      </c>
      <c r="I1011" s="37">
        <v>184800</v>
      </c>
      <c r="J1011" s="35">
        <v>42460</v>
      </c>
      <c r="K1011" s="34" t="s">
        <v>108</v>
      </c>
      <c r="L1011" s="34" t="s">
        <v>109</v>
      </c>
      <c r="M1011" s="34" t="s">
        <v>110</v>
      </c>
      <c r="N1011" s="34" t="s">
        <v>200</v>
      </c>
      <c r="O1011" s="34" t="s">
        <v>103</v>
      </c>
      <c r="P1011" s="97">
        <f t="shared" si="15"/>
        <v>2</v>
      </c>
    </row>
    <row r="1012" spans="1:16" ht="22.5" hidden="1" customHeight="1">
      <c r="A1012" s="8">
        <v>1009</v>
      </c>
      <c r="B1012" s="32" t="s">
        <v>2180</v>
      </c>
      <c r="C1012" s="33"/>
      <c r="D1012" s="39" t="s">
        <v>31</v>
      </c>
      <c r="E1012" s="35">
        <v>42124</v>
      </c>
      <c r="F1012" s="36" t="s">
        <v>2181</v>
      </c>
      <c r="G1012" s="94">
        <v>63</v>
      </c>
      <c r="H1012" s="36">
        <v>193.15799999999999</v>
      </c>
      <c r="I1012" s="37">
        <v>126000</v>
      </c>
      <c r="J1012" s="35">
        <v>42536</v>
      </c>
      <c r="K1012" s="34" t="s">
        <v>108</v>
      </c>
      <c r="L1012" s="34" t="s">
        <v>109</v>
      </c>
      <c r="M1012" s="34" t="s">
        <v>110</v>
      </c>
      <c r="N1012" s="34" t="s">
        <v>1155</v>
      </c>
      <c r="O1012" s="34" t="s">
        <v>221</v>
      </c>
      <c r="P1012" s="97">
        <f t="shared" si="15"/>
        <v>2</v>
      </c>
    </row>
    <row r="1013" spans="1:16" ht="22.5" hidden="1" customHeight="1">
      <c r="A1013" s="8">
        <v>1010</v>
      </c>
      <c r="B1013" s="32" t="s">
        <v>2182</v>
      </c>
      <c r="C1013" s="33" t="s">
        <v>2183</v>
      </c>
      <c r="D1013" s="39" t="s">
        <v>31</v>
      </c>
      <c r="E1013" s="35">
        <v>42124</v>
      </c>
      <c r="F1013" s="36" t="s">
        <v>2184</v>
      </c>
      <c r="G1013" s="94">
        <v>30</v>
      </c>
      <c r="H1013" s="36">
        <v>78.47</v>
      </c>
      <c r="I1013" s="37">
        <v>60000</v>
      </c>
      <c r="J1013" s="35">
        <v>42735</v>
      </c>
      <c r="K1013" s="34" t="s">
        <v>1039</v>
      </c>
      <c r="L1013" s="34" t="s">
        <v>109</v>
      </c>
      <c r="M1013" s="34" t="s">
        <v>1040</v>
      </c>
      <c r="N1013" s="34" t="s">
        <v>1155</v>
      </c>
      <c r="O1013" s="34" t="s">
        <v>221</v>
      </c>
      <c r="P1013" s="97">
        <f t="shared" si="15"/>
        <v>2</v>
      </c>
    </row>
    <row r="1014" spans="1:16" ht="22.5" hidden="1" customHeight="1">
      <c r="A1014" s="8">
        <v>1011</v>
      </c>
      <c r="B1014" s="32" t="s">
        <v>2185</v>
      </c>
      <c r="C1014" s="33"/>
      <c r="D1014" s="39" t="s">
        <v>31</v>
      </c>
      <c r="E1014" s="35">
        <v>42124</v>
      </c>
      <c r="F1014" s="36" t="s">
        <v>2186</v>
      </c>
      <c r="G1014" s="94">
        <v>57</v>
      </c>
      <c r="H1014" s="36">
        <v>147</v>
      </c>
      <c r="I1014" s="37">
        <v>114000</v>
      </c>
      <c r="J1014" s="35">
        <v>42613</v>
      </c>
      <c r="K1014" s="34" t="s">
        <v>108</v>
      </c>
      <c r="L1014" s="34" t="s">
        <v>109</v>
      </c>
      <c r="M1014" s="34" t="s">
        <v>110</v>
      </c>
      <c r="N1014" s="34" t="s">
        <v>1155</v>
      </c>
      <c r="O1014" s="34" t="s">
        <v>63</v>
      </c>
      <c r="P1014" s="97">
        <f t="shared" si="15"/>
        <v>2</v>
      </c>
    </row>
    <row r="1015" spans="1:16" ht="22.5" hidden="1" customHeight="1">
      <c r="A1015" s="8">
        <v>1012</v>
      </c>
      <c r="B1015" s="32" t="s">
        <v>2187</v>
      </c>
      <c r="C1015" s="33" t="s">
        <v>891</v>
      </c>
      <c r="D1015" s="39" t="s">
        <v>31</v>
      </c>
      <c r="E1015" s="35">
        <v>42124</v>
      </c>
      <c r="F1015" s="36" t="s">
        <v>2188</v>
      </c>
      <c r="G1015" s="94">
        <v>57</v>
      </c>
      <c r="H1015" s="36">
        <v>147</v>
      </c>
      <c r="I1015" s="37">
        <v>114000</v>
      </c>
      <c r="J1015" s="35">
        <v>42613</v>
      </c>
      <c r="K1015" s="34" t="s">
        <v>108</v>
      </c>
      <c r="L1015" s="34" t="s">
        <v>109</v>
      </c>
      <c r="M1015" s="34" t="s">
        <v>110</v>
      </c>
      <c r="N1015" s="34" t="s">
        <v>1155</v>
      </c>
      <c r="O1015" s="34" t="s">
        <v>63</v>
      </c>
      <c r="P1015" s="97">
        <f t="shared" si="15"/>
        <v>2</v>
      </c>
    </row>
    <row r="1016" spans="1:16" ht="22.5" hidden="1" customHeight="1">
      <c r="A1016" s="8">
        <v>1013</v>
      </c>
      <c r="B1016" s="32" t="s">
        <v>2189</v>
      </c>
      <c r="C1016" s="33"/>
      <c r="D1016" s="39" t="s">
        <v>31</v>
      </c>
      <c r="E1016" s="35">
        <v>42124</v>
      </c>
      <c r="F1016" s="36" t="s">
        <v>2190</v>
      </c>
      <c r="G1016" s="94">
        <v>158.25</v>
      </c>
      <c r="H1016" s="36">
        <v>678</v>
      </c>
      <c r="I1016" s="37">
        <v>316500</v>
      </c>
      <c r="J1016" s="35">
        <v>43220</v>
      </c>
      <c r="K1016" s="34" t="s">
        <v>108</v>
      </c>
      <c r="L1016" s="34" t="s">
        <v>109</v>
      </c>
      <c r="M1016" s="34" t="s">
        <v>110</v>
      </c>
      <c r="N1016" s="34" t="s">
        <v>1155</v>
      </c>
      <c r="O1016" s="34" t="s">
        <v>63</v>
      </c>
      <c r="P1016" s="97">
        <f t="shared" si="15"/>
        <v>2</v>
      </c>
    </row>
    <row r="1017" spans="1:16" ht="22.5" hidden="1" customHeight="1">
      <c r="A1017" s="8">
        <v>1014</v>
      </c>
      <c r="B1017" s="32" t="s">
        <v>2191</v>
      </c>
      <c r="C1017" s="33"/>
      <c r="D1017" s="39" t="s">
        <v>31</v>
      </c>
      <c r="E1017" s="35">
        <v>42124</v>
      </c>
      <c r="F1017" s="36" t="s">
        <v>2192</v>
      </c>
      <c r="G1017" s="94">
        <v>30</v>
      </c>
      <c r="H1017" s="36">
        <v>80.459999999999994</v>
      </c>
      <c r="I1017" s="37">
        <v>60000</v>
      </c>
      <c r="J1017" s="35">
        <v>42855</v>
      </c>
      <c r="K1017" s="34" t="s">
        <v>1039</v>
      </c>
      <c r="L1017" s="34" t="s">
        <v>109</v>
      </c>
      <c r="M1017" s="34" t="s">
        <v>1040</v>
      </c>
      <c r="N1017" s="34" t="s">
        <v>1155</v>
      </c>
      <c r="O1017" s="34" t="s">
        <v>221</v>
      </c>
      <c r="P1017" s="97">
        <f t="shared" si="15"/>
        <v>2</v>
      </c>
    </row>
    <row r="1018" spans="1:16" ht="22.5" hidden="1" customHeight="1">
      <c r="A1018" s="8">
        <v>1015</v>
      </c>
      <c r="B1018" s="32" t="s">
        <v>2193</v>
      </c>
      <c r="C1018" s="33"/>
      <c r="D1018" s="39" t="s">
        <v>31</v>
      </c>
      <c r="E1018" s="35">
        <v>42124</v>
      </c>
      <c r="F1018" s="36" t="s">
        <v>2194</v>
      </c>
      <c r="G1018" s="94">
        <v>2</v>
      </c>
      <c r="H1018" s="36">
        <v>2.9929999999999999</v>
      </c>
      <c r="I1018" s="37">
        <v>4000</v>
      </c>
      <c r="J1018" s="35">
        <v>42369</v>
      </c>
      <c r="K1018" s="34" t="s">
        <v>1039</v>
      </c>
      <c r="L1018" s="34" t="s">
        <v>109</v>
      </c>
      <c r="M1018" s="34" t="s">
        <v>1040</v>
      </c>
      <c r="N1018" s="34" t="s">
        <v>1155</v>
      </c>
      <c r="O1018" s="34" t="s">
        <v>23</v>
      </c>
      <c r="P1018" s="97">
        <f t="shared" si="15"/>
        <v>2</v>
      </c>
    </row>
    <row r="1019" spans="1:16" ht="22.5" hidden="1" customHeight="1">
      <c r="A1019" s="8">
        <v>1016</v>
      </c>
      <c r="B1019" s="32" t="s">
        <v>2195</v>
      </c>
      <c r="C1019" s="33"/>
      <c r="D1019" s="39" t="s">
        <v>714</v>
      </c>
      <c r="E1019" s="35">
        <v>42131</v>
      </c>
      <c r="F1019" s="36" t="s">
        <v>2196</v>
      </c>
      <c r="G1019" s="94">
        <v>10</v>
      </c>
      <c r="H1019" s="36">
        <v>20.253</v>
      </c>
      <c r="I1019" s="37">
        <v>20000</v>
      </c>
      <c r="J1019" s="35">
        <v>42674</v>
      </c>
      <c r="K1019" s="34" t="s">
        <v>1039</v>
      </c>
      <c r="L1019" s="34" t="s">
        <v>716</v>
      </c>
      <c r="M1019" s="34" t="s">
        <v>1040</v>
      </c>
      <c r="N1019" s="34" t="s">
        <v>1155</v>
      </c>
      <c r="O1019" s="34" t="s">
        <v>221</v>
      </c>
      <c r="P1019" s="97">
        <f t="shared" si="15"/>
        <v>2</v>
      </c>
    </row>
    <row r="1020" spans="1:16" ht="22.5" hidden="1" customHeight="1">
      <c r="A1020" s="8">
        <v>1017</v>
      </c>
      <c r="B1020" s="32" t="s">
        <v>2195</v>
      </c>
      <c r="C1020" s="33"/>
      <c r="D1020" s="39" t="s">
        <v>714</v>
      </c>
      <c r="E1020" s="35">
        <v>42131</v>
      </c>
      <c r="F1020" s="36" t="s">
        <v>2197</v>
      </c>
      <c r="G1020" s="94">
        <v>10</v>
      </c>
      <c r="H1020" s="36">
        <v>19.355</v>
      </c>
      <c r="I1020" s="37">
        <v>20000</v>
      </c>
      <c r="J1020" s="35">
        <v>42674</v>
      </c>
      <c r="K1020" s="34" t="s">
        <v>1039</v>
      </c>
      <c r="L1020" s="34" t="s">
        <v>716</v>
      </c>
      <c r="M1020" s="34" t="s">
        <v>1040</v>
      </c>
      <c r="N1020" s="34" t="s">
        <v>1155</v>
      </c>
      <c r="O1020" s="34" t="s">
        <v>255</v>
      </c>
      <c r="P1020" s="97">
        <f t="shared" si="15"/>
        <v>2</v>
      </c>
    </row>
    <row r="1021" spans="1:16" ht="22.5" hidden="1" customHeight="1">
      <c r="A1021" s="8">
        <v>1018</v>
      </c>
      <c r="B1021" s="32" t="s">
        <v>2198</v>
      </c>
      <c r="C1021" s="33"/>
      <c r="D1021" s="39" t="s">
        <v>714</v>
      </c>
      <c r="E1021" s="35">
        <v>42131</v>
      </c>
      <c r="F1021" s="36" t="s">
        <v>2199</v>
      </c>
      <c r="G1021" s="94">
        <v>30</v>
      </c>
      <c r="H1021" s="36">
        <v>116.11499999999999</v>
      </c>
      <c r="I1021" s="37">
        <v>60000</v>
      </c>
      <c r="J1021" s="35">
        <v>42704</v>
      </c>
      <c r="K1021" s="34" t="s">
        <v>108</v>
      </c>
      <c r="L1021" s="34" t="s">
        <v>716</v>
      </c>
      <c r="M1021" s="34" t="s">
        <v>110</v>
      </c>
      <c r="N1021" s="34" t="s">
        <v>1155</v>
      </c>
      <c r="O1021" s="34" t="s">
        <v>103</v>
      </c>
      <c r="P1021" s="97">
        <f t="shared" si="15"/>
        <v>2</v>
      </c>
    </row>
    <row r="1022" spans="1:16" ht="22.5" hidden="1" customHeight="1">
      <c r="A1022" s="8">
        <v>1019</v>
      </c>
      <c r="B1022" s="32" t="s">
        <v>2200</v>
      </c>
      <c r="C1022" s="33"/>
      <c r="D1022" s="39" t="s">
        <v>31</v>
      </c>
      <c r="E1022" s="35">
        <v>42131</v>
      </c>
      <c r="F1022" s="36" t="s">
        <v>2201</v>
      </c>
      <c r="G1022" s="94">
        <v>30</v>
      </c>
      <c r="H1022" s="36">
        <v>160.21</v>
      </c>
      <c r="I1022" s="37">
        <v>45000</v>
      </c>
      <c r="J1022" s="35">
        <v>43465</v>
      </c>
      <c r="K1022" s="34" t="s">
        <v>43</v>
      </c>
      <c r="L1022" s="34" t="s">
        <v>109</v>
      </c>
      <c r="M1022" s="34" t="s">
        <v>44</v>
      </c>
      <c r="N1022" s="34" t="s">
        <v>1155</v>
      </c>
      <c r="O1022" s="34" t="s">
        <v>111</v>
      </c>
      <c r="P1022" s="97">
        <f t="shared" si="15"/>
        <v>1.5</v>
      </c>
    </row>
    <row r="1023" spans="1:16" ht="22.5" hidden="1" customHeight="1">
      <c r="A1023" s="8">
        <v>1020</v>
      </c>
      <c r="B1023" s="32" t="s">
        <v>2202</v>
      </c>
      <c r="C1023" s="33"/>
      <c r="D1023" s="39" t="s">
        <v>31</v>
      </c>
      <c r="E1023" s="35">
        <v>42131</v>
      </c>
      <c r="F1023" s="36" t="s">
        <v>2203</v>
      </c>
      <c r="G1023" s="94">
        <v>15</v>
      </c>
      <c r="H1023" s="36">
        <v>39.03</v>
      </c>
      <c r="I1023" s="37">
        <v>22500</v>
      </c>
      <c r="J1023" s="35">
        <v>42613</v>
      </c>
      <c r="K1023" s="34" t="s">
        <v>43</v>
      </c>
      <c r="L1023" s="34" t="s">
        <v>109</v>
      </c>
      <c r="M1023" s="34" t="s">
        <v>44</v>
      </c>
      <c r="N1023" s="34" t="s">
        <v>200</v>
      </c>
      <c r="O1023" s="34" t="s">
        <v>205</v>
      </c>
      <c r="P1023" s="97">
        <f t="shared" si="15"/>
        <v>1.5</v>
      </c>
    </row>
    <row r="1024" spans="1:16" ht="22.5" hidden="1" customHeight="1">
      <c r="A1024" s="8">
        <v>1021</v>
      </c>
      <c r="B1024" s="32" t="s">
        <v>2204</v>
      </c>
      <c r="C1024" s="33"/>
      <c r="D1024" s="39" t="s">
        <v>31</v>
      </c>
      <c r="E1024" s="35">
        <v>42131</v>
      </c>
      <c r="F1024" s="36" t="s">
        <v>2205</v>
      </c>
      <c r="G1024" s="94">
        <v>44</v>
      </c>
      <c r="H1024" s="36">
        <v>97.83</v>
      </c>
      <c r="I1024" s="37">
        <v>88000</v>
      </c>
      <c r="J1024" s="35">
        <v>42916</v>
      </c>
      <c r="K1024" s="34" t="s">
        <v>1039</v>
      </c>
      <c r="L1024" s="34" t="s">
        <v>109</v>
      </c>
      <c r="M1024" s="34" t="s">
        <v>1040</v>
      </c>
      <c r="N1024" s="34" t="s">
        <v>1155</v>
      </c>
      <c r="O1024" s="34" t="s">
        <v>23</v>
      </c>
      <c r="P1024" s="97">
        <f t="shared" si="15"/>
        <v>2</v>
      </c>
    </row>
    <row r="1025" spans="1:16" ht="22.5" hidden="1" customHeight="1">
      <c r="A1025" s="8">
        <v>1022</v>
      </c>
      <c r="B1025" s="32" t="s">
        <v>2206</v>
      </c>
      <c r="C1025" s="33"/>
      <c r="D1025" s="39" t="s">
        <v>31</v>
      </c>
      <c r="E1025" s="35">
        <v>42131</v>
      </c>
      <c r="F1025" s="36" t="s">
        <v>2207</v>
      </c>
      <c r="G1025" s="94">
        <v>27.38</v>
      </c>
      <c r="H1025" s="36">
        <v>108.78</v>
      </c>
      <c r="I1025" s="37">
        <v>41070</v>
      </c>
      <c r="J1025" s="35">
        <v>43190</v>
      </c>
      <c r="K1025" s="34" t="s">
        <v>43</v>
      </c>
      <c r="L1025" s="34" t="s">
        <v>109</v>
      </c>
      <c r="M1025" s="34" t="s">
        <v>44</v>
      </c>
      <c r="N1025" s="34" t="s">
        <v>1155</v>
      </c>
      <c r="O1025" s="34" t="s">
        <v>280</v>
      </c>
      <c r="P1025" s="97">
        <f t="shared" si="15"/>
        <v>1.5</v>
      </c>
    </row>
    <row r="1026" spans="1:16" ht="22.5" customHeight="1">
      <c r="A1026" s="8">
        <v>1023</v>
      </c>
      <c r="B1026" s="32" t="s">
        <v>1609</v>
      </c>
      <c r="C1026" s="33"/>
      <c r="D1026" s="39" t="s">
        <v>31</v>
      </c>
      <c r="E1026" s="35">
        <v>42131</v>
      </c>
      <c r="F1026" s="36" t="s">
        <v>2208</v>
      </c>
      <c r="G1026" s="94">
        <v>8</v>
      </c>
      <c r="H1026" s="36">
        <v>20.7</v>
      </c>
      <c r="I1026" s="37">
        <v>16000</v>
      </c>
      <c r="J1026" s="35">
        <v>42462</v>
      </c>
      <c r="K1026" s="34" t="s">
        <v>1039</v>
      </c>
      <c r="L1026" s="34" t="s">
        <v>109</v>
      </c>
      <c r="M1026" s="34" t="s">
        <v>1040</v>
      </c>
      <c r="N1026" s="34" t="s">
        <v>1155</v>
      </c>
      <c r="O1026" s="34" t="s">
        <v>153</v>
      </c>
      <c r="P1026" s="97">
        <f t="shared" si="15"/>
        <v>2</v>
      </c>
    </row>
    <row r="1027" spans="1:16" ht="22.5" hidden="1" customHeight="1">
      <c r="A1027" s="8">
        <v>1024</v>
      </c>
      <c r="B1027" s="32" t="s">
        <v>2209</v>
      </c>
      <c r="C1027" s="33"/>
      <c r="D1027" s="39" t="s">
        <v>17</v>
      </c>
      <c r="E1027" s="35">
        <v>42131</v>
      </c>
      <c r="F1027" s="36" t="s">
        <v>2210</v>
      </c>
      <c r="G1027" s="94">
        <v>19.100000000000001</v>
      </c>
      <c r="H1027" s="36">
        <v>121.34699999999999</v>
      </c>
      <c r="I1027" s="37">
        <v>18600</v>
      </c>
      <c r="J1027" s="35">
        <v>43159</v>
      </c>
      <c r="K1027" s="34" t="s">
        <v>19</v>
      </c>
      <c r="L1027" s="34" t="s">
        <v>20</v>
      </c>
      <c r="M1027" s="34" t="s">
        <v>21</v>
      </c>
      <c r="N1027" s="34" t="s">
        <v>1155</v>
      </c>
      <c r="O1027" s="34" t="s">
        <v>136</v>
      </c>
      <c r="P1027" s="97">
        <f t="shared" si="15"/>
        <v>0.97382198952879584</v>
      </c>
    </row>
    <row r="1028" spans="1:16" ht="22.5" hidden="1" customHeight="1">
      <c r="A1028" s="8">
        <v>1025</v>
      </c>
      <c r="B1028" s="32" t="s">
        <v>2211</v>
      </c>
      <c r="C1028" s="33"/>
      <c r="D1028" s="39" t="s">
        <v>17</v>
      </c>
      <c r="E1028" s="35">
        <v>42131</v>
      </c>
      <c r="F1028" s="36" t="s">
        <v>2212</v>
      </c>
      <c r="G1028" s="94">
        <v>20.32</v>
      </c>
      <c r="H1028" s="36">
        <v>135.779</v>
      </c>
      <c r="I1028" s="37">
        <v>18288</v>
      </c>
      <c r="J1028" s="35">
        <v>42643</v>
      </c>
      <c r="K1028" s="34" t="s">
        <v>19</v>
      </c>
      <c r="L1028" s="34" t="s">
        <v>109</v>
      </c>
      <c r="M1028" s="34" t="s">
        <v>69</v>
      </c>
      <c r="N1028" s="34" t="s">
        <v>1155</v>
      </c>
      <c r="O1028" s="34" t="s">
        <v>84</v>
      </c>
      <c r="P1028" s="97">
        <f t="shared" si="15"/>
        <v>0.9</v>
      </c>
    </row>
    <row r="1029" spans="1:16" ht="22.5" hidden="1" customHeight="1">
      <c r="A1029" s="8">
        <v>1026</v>
      </c>
      <c r="B1029" s="32" t="s">
        <v>2213</v>
      </c>
      <c r="C1029" s="33" t="s">
        <v>2214</v>
      </c>
      <c r="D1029" s="39" t="s">
        <v>17</v>
      </c>
      <c r="E1029" s="35">
        <v>42131</v>
      </c>
      <c r="F1029" s="36" t="s">
        <v>2215</v>
      </c>
      <c r="G1029" s="94">
        <v>30</v>
      </c>
      <c r="H1029" s="36">
        <v>175.2</v>
      </c>
      <c r="I1029" s="37">
        <v>27000</v>
      </c>
      <c r="J1029" s="35">
        <v>42766</v>
      </c>
      <c r="K1029" s="34" t="s">
        <v>19</v>
      </c>
      <c r="L1029" s="34" t="s">
        <v>20</v>
      </c>
      <c r="M1029" s="34" t="s">
        <v>27</v>
      </c>
      <c r="N1029" s="34" t="s">
        <v>200</v>
      </c>
      <c r="O1029" s="34" t="s">
        <v>84</v>
      </c>
      <c r="P1029" s="97">
        <f t="shared" ref="P1029:P1092" si="16">I1029/1000/G1029</f>
        <v>0.9</v>
      </c>
    </row>
    <row r="1030" spans="1:16" ht="22.5" hidden="1" customHeight="1">
      <c r="A1030" s="8">
        <v>1027</v>
      </c>
      <c r="B1030" s="32" t="s">
        <v>2216</v>
      </c>
      <c r="C1030" s="33"/>
      <c r="D1030" s="39" t="s">
        <v>17</v>
      </c>
      <c r="E1030" s="35">
        <v>42138</v>
      </c>
      <c r="F1030" s="36" t="s">
        <v>2217</v>
      </c>
      <c r="G1030" s="94">
        <v>61.5</v>
      </c>
      <c r="H1030" s="36">
        <v>470.64</v>
      </c>
      <c r="I1030" s="37">
        <v>57810</v>
      </c>
      <c r="J1030" s="35">
        <v>42766</v>
      </c>
      <c r="K1030" s="34" t="s">
        <v>19</v>
      </c>
      <c r="L1030" s="34" t="s">
        <v>109</v>
      </c>
      <c r="M1030" s="34" t="s">
        <v>21</v>
      </c>
      <c r="N1030" s="34" t="s">
        <v>1155</v>
      </c>
      <c r="O1030" s="34" t="s">
        <v>87</v>
      </c>
      <c r="P1030" s="97">
        <f t="shared" si="16"/>
        <v>0.94000000000000006</v>
      </c>
    </row>
    <row r="1031" spans="1:16" ht="22.5" hidden="1" customHeight="1">
      <c r="A1031" s="8">
        <v>1028</v>
      </c>
      <c r="B1031" s="32" t="s">
        <v>2218</v>
      </c>
      <c r="C1031" s="33" t="s">
        <v>2219</v>
      </c>
      <c r="D1031" s="39" t="s">
        <v>17</v>
      </c>
      <c r="E1031" s="35">
        <v>42138</v>
      </c>
      <c r="F1031" s="36" t="s">
        <v>2220</v>
      </c>
      <c r="G1031" s="94">
        <v>28</v>
      </c>
      <c r="H1031" s="36">
        <v>198.9</v>
      </c>
      <c r="I1031" s="37">
        <v>33600</v>
      </c>
      <c r="J1031" s="35">
        <v>42735</v>
      </c>
      <c r="K1031" s="34" t="s">
        <v>224</v>
      </c>
      <c r="L1031" s="34" t="s">
        <v>109</v>
      </c>
      <c r="M1031" s="34" t="s">
        <v>49</v>
      </c>
      <c r="N1031" s="34" t="s">
        <v>200</v>
      </c>
      <c r="O1031" s="34" t="s">
        <v>40</v>
      </c>
      <c r="P1031" s="97">
        <f t="shared" si="16"/>
        <v>1.2</v>
      </c>
    </row>
    <row r="1032" spans="1:16" ht="22.5" hidden="1" customHeight="1">
      <c r="A1032" s="8">
        <v>1029</v>
      </c>
      <c r="B1032" s="32" t="s">
        <v>2218</v>
      </c>
      <c r="C1032" s="33" t="s">
        <v>2221</v>
      </c>
      <c r="D1032" s="39" t="s">
        <v>17</v>
      </c>
      <c r="E1032" s="35">
        <v>42138</v>
      </c>
      <c r="F1032" s="36" t="s">
        <v>2222</v>
      </c>
      <c r="G1032" s="94">
        <v>28</v>
      </c>
      <c r="H1032" s="36">
        <v>190.2</v>
      </c>
      <c r="I1032" s="37">
        <v>33600</v>
      </c>
      <c r="J1032" s="35">
        <v>42735</v>
      </c>
      <c r="K1032" s="34" t="s">
        <v>224</v>
      </c>
      <c r="L1032" s="34" t="s">
        <v>109</v>
      </c>
      <c r="M1032" s="34" t="s">
        <v>49</v>
      </c>
      <c r="N1032" s="34" t="s">
        <v>200</v>
      </c>
      <c r="O1032" s="34" t="s">
        <v>45</v>
      </c>
      <c r="P1032" s="97">
        <f t="shared" si="16"/>
        <v>1.2</v>
      </c>
    </row>
    <row r="1033" spans="1:16" ht="22.5" hidden="1" customHeight="1">
      <c r="A1033" s="8">
        <v>1030</v>
      </c>
      <c r="B1033" s="32" t="s">
        <v>2223</v>
      </c>
      <c r="C1033" s="33"/>
      <c r="D1033" s="39" t="s">
        <v>31</v>
      </c>
      <c r="E1033" s="35">
        <v>42138</v>
      </c>
      <c r="F1033" s="36" t="s">
        <v>2224</v>
      </c>
      <c r="G1033" s="94">
        <v>20</v>
      </c>
      <c r="H1033" s="36">
        <v>40.177999999999997</v>
      </c>
      <c r="I1033" s="37">
        <v>40000</v>
      </c>
      <c r="J1033" s="35">
        <v>42369</v>
      </c>
      <c r="K1033" s="34" t="s">
        <v>1039</v>
      </c>
      <c r="L1033" s="34" t="s">
        <v>109</v>
      </c>
      <c r="M1033" s="34" t="s">
        <v>1040</v>
      </c>
      <c r="N1033" s="34" t="s">
        <v>200</v>
      </c>
      <c r="O1033" s="34" t="s">
        <v>358</v>
      </c>
      <c r="P1033" s="97">
        <f t="shared" si="16"/>
        <v>2</v>
      </c>
    </row>
    <row r="1034" spans="1:16" ht="22.5" hidden="1" customHeight="1">
      <c r="A1034" s="8">
        <v>1031</v>
      </c>
      <c r="B1034" s="32" t="s">
        <v>2225</v>
      </c>
      <c r="C1034" s="33"/>
      <c r="D1034" s="39" t="s">
        <v>31</v>
      </c>
      <c r="E1034" s="35">
        <v>42138</v>
      </c>
      <c r="F1034" s="36" t="s">
        <v>2226</v>
      </c>
      <c r="G1034" s="94">
        <v>2</v>
      </c>
      <c r="H1034" s="36">
        <v>4.4000000000000004</v>
      </c>
      <c r="I1034" s="37">
        <v>4000</v>
      </c>
      <c r="J1034" s="35">
        <v>42429</v>
      </c>
      <c r="K1034" s="34" t="s">
        <v>108</v>
      </c>
      <c r="L1034" s="34" t="s">
        <v>109</v>
      </c>
      <c r="M1034" s="34" t="s">
        <v>110</v>
      </c>
      <c r="N1034" s="34" t="s">
        <v>1155</v>
      </c>
      <c r="O1034" s="34" t="s">
        <v>111</v>
      </c>
      <c r="P1034" s="97">
        <f t="shared" si="16"/>
        <v>2</v>
      </c>
    </row>
    <row r="1035" spans="1:16" ht="22.5" customHeight="1">
      <c r="A1035" s="8">
        <v>1032</v>
      </c>
      <c r="B1035" s="32" t="s">
        <v>2227</v>
      </c>
      <c r="C1035" s="33"/>
      <c r="D1035" s="39" t="s">
        <v>31</v>
      </c>
      <c r="E1035" s="35">
        <v>42138</v>
      </c>
      <c r="F1035" s="36" t="s">
        <v>2228</v>
      </c>
      <c r="G1035" s="94">
        <v>150</v>
      </c>
      <c r="H1035" s="36">
        <v>456.5</v>
      </c>
      <c r="I1035" s="37">
        <v>300000</v>
      </c>
      <c r="J1035" s="35">
        <v>43011</v>
      </c>
      <c r="K1035" s="34" t="s">
        <v>1039</v>
      </c>
      <c r="L1035" s="34" t="s">
        <v>109</v>
      </c>
      <c r="M1035" s="34" t="s">
        <v>1040</v>
      </c>
      <c r="N1035" s="34" t="s">
        <v>1155</v>
      </c>
      <c r="O1035" s="34" t="s">
        <v>153</v>
      </c>
      <c r="P1035" s="97">
        <f t="shared" si="16"/>
        <v>2</v>
      </c>
    </row>
    <row r="1036" spans="1:16" ht="22.5" hidden="1" customHeight="1">
      <c r="A1036" s="8">
        <v>1033</v>
      </c>
      <c r="B1036" s="32" t="s">
        <v>2229</v>
      </c>
      <c r="C1036" s="33"/>
      <c r="D1036" s="39" t="s">
        <v>31</v>
      </c>
      <c r="E1036" s="35">
        <v>42138</v>
      </c>
      <c r="F1036" s="36" t="s">
        <v>2230</v>
      </c>
      <c r="G1036" s="94">
        <v>25</v>
      </c>
      <c r="H1036" s="36">
        <v>68.194999999999993</v>
      </c>
      <c r="I1036" s="37">
        <v>50000</v>
      </c>
      <c r="J1036" s="35">
        <v>42553</v>
      </c>
      <c r="K1036" s="34" t="s">
        <v>1039</v>
      </c>
      <c r="L1036" s="34" t="s">
        <v>109</v>
      </c>
      <c r="M1036" s="34" t="s">
        <v>1040</v>
      </c>
      <c r="N1036" s="34" t="s">
        <v>1155</v>
      </c>
      <c r="O1036" s="34" t="s">
        <v>54</v>
      </c>
      <c r="P1036" s="97">
        <f t="shared" si="16"/>
        <v>2</v>
      </c>
    </row>
    <row r="1037" spans="1:16" ht="22.5" customHeight="1">
      <c r="A1037" s="8">
        <v>1034</v>
      </c>
      <c r="B1037" s="32" t="s">
        <v>2231</v>
      </c>
      <c r="C1037" s="33" t="s">
        <v>2232</v>
      </c>
      <c r="D1037" s="39" t="s">
        <v>31</v>
      </c>
      <c r="E1037" s="35">
        <v>42138</v>
      </c>
      <c r="F1037" s="36" t="s">
        <v>2233</v>
      </c>
      <c r="G1037" s="94">
        <v>4</v>
      </c>
      <c r="H1037" s="36">
        <v>9.49</v>
      </c>
      <c r="I1037" s="37">
        <v>8000</v>
      </c>
      <c r="J1037" s="35">
        <v>42426</v>
      </c>
      <c r="K1037" s="34" t="s">
        <v>1039</v>
      </c>
      <c r="L1037" s="34" t="s">
        <v>109</v>
      </c>
      <c r="M1037" s="34" t="s">
        <v>1040</v>
      </c>
      <c r="N1037" s="34" t="s">
        <v>1155</v>
      </c>
      <c r="O1037" s="34" t="s">
        <v>153</v>
      </c>
      <c r="P1037" s="97">
        <f t="shared" si="16"/>
        <v>2</v>
      </c>
    </row>
    <row r="1038" spans="1:16" ht="22.5" customHeight="1">
      <c r="A1038" s="8">
        <v>1035</v>
      </c>
      <c r="B1038" s="32" t="s">
        <v>2231</v>
      </c>
      <c r="C1038" s="33" t="s">
        <v>2234</v>
      </c>
      <c r="D1038" s="39" t="s">
        <v>31</v>
      </c>
      <c r="E1038" s="35">
        <v>42138</v>
      </c>
      <c r="F1038" s="36" t="s">
        <v>2235</v>
      </c>
      <c r="G1038" s="94">
        <v>4</v>
      </c>
      <c r="H1038" s="36">
        <v>9.49</v>
      </c>
      <c r="I1038" s="37">
        <v>8000</v>
      </c>
      <c r="J1038" s="35">
        <v>42426</v>
      </c>
      <c r="K1038" s="34" t="s">
        <v>1039</v>
      </c>
      <c r="L1038" s="34" t="s">
        <v>109</v>
      </c>
      <c r="M1038" s="34" t="s">
        <v>1040</v>
      </c>
      <c r="N1038" s="34" t="s">
        <v>1155</v>
      </c>
      <c r="O1038" s="34" t="s">
        <v>153</v>
      </c>
      <c r="P1038" s="97">
        <f t="shared" si="16"/>
        <v>2</v>
      </c>
    </row>
    <row r="1039" spans="1:16" ht="22.5" customHeight="1">
      <c r="A1039" s="8">
        <v>1036</v>
      </c>
      <c r="B1039" s="32" t="s">
        <v>2231</v>
      </c>
      <c r="C1039" s="33" t="s">
        <v>2236</v>
      </c>
      <c r="D1039" s="39" t="s">
        <v>31</v>
      </c>
      <c r="E1039" s="35">
        <v>42138</v>
      </c>
      <c r="F1039" s="36" t="s">
        <v>2237</v>
      </c>
      <c r="G1039" s="94">
        <v>7</v>
      </c>
      <c r="H1039" s="36">
        <v>16.600000000000001</v>
      </c>
      <c r="I1039" s="37">
        <v>14000</v>
      </c>
      <c r="J1039" s="35">
        <v>42426</v>
      </c>
      <c r="K1039" s="34" t="s">
        <v>1039</v>
      </c>
      <c r="L1039" s="34" t="s">
        <v>109</v>
      </c>
      <c r="M1039" s="34" t="s">
        <v>1040</v>
      </c>
      <c r="N1039" s="34" t="s">
        <v>1155</v>
      </c>
      <c r="O1039" s="34" t="s">
        <v>153</v>
      </c>
      <c r="P1039" s="97">
        <f t="shared" si="16"/>
        <v>2</v>
      </c>
    </row>
    <row r="1040" spans="1:16" ht="22.5" hidden="1" customHeight="1">
      <c r="A1040" s="8">
        <v>1037</v>
      </c>
      <c r="B1040" s="32" t="s">
        <v>1327</v>
      </c>
      <c r="C1040" s="33"/>
      <c r="D1040" s="39" t="s">
        <v>31</v>
      </c>
      <c r="E1040" s="35">
        <v>42138</v>
      </c>
      <c r="F1040" s="36" t="s">
        <v>2238</v>
      </c>
      <c r="G1040" s="94">
        <v>4</v>
      </c>
      <c r="H1040" s="36">
        <v>25.62</v>
      </c>
      <c r="I1040" s="37">
        <v>6000</v>
      </c>
      <c r="J1040" s="35">
        <v>43465</v>
      </c>
      <c r="K1040" s="34" t="s">
        <v>43</v>
      </c>
      <c r="L1040" s="34" t="s">
        <v>109</v>
      </c>
      <c r="M1040" s="34" t="s">
        <v>44</v>
      </c>
      <c r="N1040" s="34" t="s">
        <v>1155</v>
      </c>
      <c r="O1040" s="34" t="s">
        <v>45</v>
      </c>
      <c r="P1040" s="97">
        <f t="shared" si="16"/>
        <v>1.5</v>
      </c>
    </row>
    <row r="1041" spans="1:16" ht="22.5" hidden="1" customHeight="1">
      <c r="A1041" s="8">
        <v>1038</v>
      </c>
      <c r="B1041" s="32" t="s">
        <v>1448</v>
      </c>
      <c r="C1041" s="33"/>
      <c r="D1041" s="39" t="s">
        <v>31</v>
      </c>
      <c r="E1041" s="35">
        <v>42138</v>
      </c>
      <c r="F1041" s="36" t="s">
        <v>2239</v>
      </c>
      <c r="G1041" s="94">
        <v>9</v>
      </c>
      <c r="H1041" s="36">
        <v>14.27</v>
      </c>
      <c r="I1041" s="37">
        <v>13500</v>
      </c>
      <c r="J1041" s="35">
        <v>43465</v>
      </c>
      <c r="K1041" s="34" t="s">
        <v>43</v>
      </c>
      <c r="L1041" s="34" t="s">
        <v>109</v>
      </c>
      <c r="M1041" s="34" t="s">
        <v>44</v>
      </c>
      <c r="N1041" s="34" t="s">
        <v>1155</v>
      </c>
      <c r="O1041" s="34" t="s">
        <v>280</v>
      </c>
      <c r="P1041" s="97">
        <f t="shared" si="16"/>
        <v>1.5</v>
      </c>
    </row>
    <row r="1042" spans="1:16" ht="22.5" hidden="1" customHeight="1">
      <c r="A1042" s="8">
        <v>1039</v>
      </c>
      <c r="B1042" s="32" t="s">
        <v>2240</v>
      </c>
      <c r="C1042" s="33"/>
      <c r="D1042" s="39" t="s">
        <v>187</v>
      </c>
      <c r="E1042" s="35">
        <v>42138</v>
      </c>
      <c r="F1042" s="36" t="s">
        <v>2241</v>
      </c>
      <c r="G1042" s="94">
        <v>21.875</v>
      </c>
      <c r="H1042" s="36">
        <v>175.875</v>
      </c>
      <c r="I1042" s="37">
        <v>18700</v>
      </c>
      <c r="J1042" s="35">
        <v>42321</v>
      </c>
      <c r="K1042" s="34" t="s">
        <v>19</v>
      </c>
      <c r="L1042" s="34" t="s">
        <v>297</v>
      </c>
      <c r="M1042" s="34" t="s">
        <v>69</v>
      </c>
      <c r="N1042" s="34" t="s">
        <v>22</v>
      </c>
      <c r="O1042" s="34" t="s">
        <v>280</v>
      </c>
      <c r="P1042" s="97">
        <f t="shared" si="16"/>
        <v>0.85485714285714287</v>
      </c>
    </row>
    <row r="1043" spans="1:16" ht="22.5" hidden="1" customHeight="1">
      <c r="A1043" s="8">
        <v>1040</v>
      </c>
      <c r="B1043" s="32" t="s">
        <v>2242</v>
      </c>
      <c r="C1043" s="33"/>
      <c r="D1043" s="39" t="s">
        <v>31</v>
      </c>
      <c r="E1043" s="35">
        <v>42145</v>
      </c>
      <c r="F1043" s="36" t="s">
        <v>2243</v>
      </c>
      <c r="G1043" s="94">
        <v>50</v>
      </c>
      <c r="H1043" s="36">
        <v>87.6</v>
      </c>
      <c r="I1043" s="37">
        <v>100000</v>
      </c>
      <c r="J1043" s="35">
        <v>43008</v>
      </c>
      <c r="K1043" s="34" t="s">
        <v>1039</v>
      </c>
      <c r="L1043" s="34" t="s">
        <v>109</v>
      </c>
      <c r="M1043" s="34" t="s">
        <v>1040</v>
      </c>
      <c r="N1043" s="34" t="s">
        <v>1155</v>
      </c>
      <c r="O1043" s="34" t="s">
        <v>23</v>
      </c>
      <c r="P1043" s="97">
        <f t="shared" si="16"/>
        <v>2</v>
      </c>
    </row>
    <row r="1044" spans="1:16" ht="22.5" customHeight="1">
      <c r="A1044" s="8">
        <v>1041</v>
      </c>
      <c r="B1044" s="32" t="s">
        <v>2244</v>
      </c>
      <c r="C1044" s="33"/>
      <c r="D1044" s="39" t="s">
        <v>31</v>
      </c>
      <c r="E1044" s="35">
        <v>42145</v>
      </c>
      <c r="F1044" s="36" t="s">
        <v>2245</v>
      </c>
      <c r="G1044" s="94">
        <v>3.1740000000000004</v>
      </c>
      <c r="H1044" s="36">
        <v>26.3</v>
      </c>
      <c r="I1044" s="37">
        <v>2856.6000000000004</v>
      </c>
      <c r="J1044" s="35">
        <v>42766</v>
      </c>
      <c r="K1044" s="34" t="s">
        <v>96</v>
      </c>
      <c r="L1044" s="34" t="s">
        <v>109</v>
      </c>
      <c r="M1044" s="34" t="s">
        <v>69</v>
      </c>
      <c r="N1044" s="34" t="s">
        <v>1155</v>
      </c>
      <c r="O1044" s="34" t="s">
        <v>153</v>
      </c>
      <c r="P1044" s="97">
        <f t="shared" si="16"/>
        <v>0.9</v>
      </c>
    </row>
    <row r="1045" spans="1:16" ht="22.5" hidden="1" customHeight="1">
      <c r="A1045" s="8">
        <v>1042</v>
      </c>
      <c r="B1045" s="32" t="s">
        <v>2246</v>
      </c>
      <c r="C1045" s="33"/>
      <c r="D1045" s="39" t="s">
        <v>31</v>
      </c>
      <c r="E1045" s="35">
        <v>42145</v>
      </c>
      <c r="F1045" s="36" t="s">
        <v>2247</v>
      </c>
      <c r="G1045" s="94">
        <v>100</v>
      </c>
      <c r="H1045" s="36">
        <v>298.69</v>
      </c>
      <c r="I1045" s="37">
        <v>200000</v>
      </c>
      <c r="J1045" s="35">
        <v>42916</v>
      </c>
      <c r="K1045" s="34" t="s">
        <v>1039</v>
      </c>
      <c r="L1045" s="34" t="s">
        <v>109</v>
      </c>
      <c r="M1045" s="34" t="s">
        <v>1040</v>
      </c>
      <c r="N1045" s="34" t="s">
        <v>1155</v>
      </c>
      <c r="O1045" s="34" t="s">
        <v>54</v>
      </c>
      <c r="P1045" s="97">
        <f t="shared" si="16"/>
        <v>2</v>
      </c>
    </row>
    <row r="1046" spans="1:16" ht="22.5" hidden="1" customHeight="1">
      <c r="A1046" s="8">
        <v>1043</v>
      </c>
      <c r="B1046" s="32" t="s">
        <v>2248</v>
      </c>
      <c r="C1046" s="33"/>
      <c r="D1046" s="39" t="s">
        <v>31</v>
      </c>
      <c r="E1046" s="35">
        <v>42145</v>
      </c>
      <c r="F1046" s="36" t="s">
        <v>2249</v>
      </c>
      <c r="G1046" s="94">
        <v>2.95</v>
      </c>
      <c r="H1046" s="36">
        <v>14.7</v>
      </c>
      <c r="I1046" s="37">
        <v>4425</v>
      </c>
      <c r="J1046" s="35">
        <v>43830</v>
      </c>
      <c r="K1046" s="34" t="s">
        <v>43</v>
      </c>
      <c r="L1046" s="34" t="s">
        <v>109</v>
      </c>
      <c r="M1046" s="34" t="s">
        <v>44</v>
      </c>
      <c r="N1046" s="34" t="s">
        <v>1155</v>
      </c>
      <c r="O1046" s="34" t="s">
        <v>40</v>
      </c>
      <c r="P1046" s="97">
        <f t="shared" si="16"/>
        <v>1.4999999999999998</v>
      </c>
    </row>
    <row r="1047" spans="1:16" ht="22.5" customHeight="1">
      <c r="A1047" s="8">
        <v>1044</v>
      </c>
      <c r="B1047" s="32" t="s">
        <v>2250</v>
      </c>
      <c r="C1047" s="33"/>
      <c r="D1047" s="39" t="s">
        <v>31</v>
      </c>
      <c r="E1047" s="35">
        <v>42159</v>
      </c>
      <c r="F1047" s="36" t="s">
        <v>2251</v>
      </c>
      <c r="G1047" s="94">
        <v>30</v>
      </c>
      <c r="H1047" s="36">
        <v>70.948999999999998</v>
      </c>
      <c r="I1047" s="37">
        <v>60000</v>
      </c>
      <c r="J1047" s="35">
        <v>42947</v>
      </c>
      <c r="K1047" s="34" t="s">
        <v>1039</v>
      </c>
      <c r="L1047" s="34" t="s">
        <v>109</v>
      </c>
      <c r="M1047" s="34" t="s">
        <v>1040</v>
      </c>
      <c r="N1047" s="34" t="s">
        <v>1155</v>
      </c>
      <c r="O1047" s="34" t="s">
        <v>153</v>
      </c>
      <c r="P1047" s="97">
        <f t="shared" si="16"/>
        <v>2</v>
      </c>
    </row>
    <row r="1048" spans="1:16" ht="22.5" hidden="1" customHeight="1">
      <c r="A1048" s="8">
        <v>1045</v>
      </c>
      <c r="B1048" s="32" t="s">
        <v>2252</v>
      </c>
      <c r="C1048" s="33"/>
      <c r="D1048" s="39" t="s">
        <v>31</v>
      </c>
      <c r="E1048" s="35">
        <v>42159</v>
      </c>
      <c r="F1048" s="36" t="s">
        <v>2253</v>
      </c>
      <c r="G1048" s="94">
        <v>10</v>
      </c>
      <c r="H1048" s="36">
        <v>21.55</v>
      </c>
      <c r="I1048" s="37">
        <v>20000</v>
      </c>
      <c r="J1048" s="35">
        <v>42978</v>
      </c>
      <c r="K1048" s="34" t="s">
        <v>1039</v>
      </c>
      <c r="L1048" s="34" t="s">
        <v>109</v>
      </c>
      <c r="M1048" s="34" t="s">
        <v>1040</v>
      </c>
      <c r="N1048" s="34" t="s">
        <v>1155</v>
      </c>
      <c r="O1048" s="34" t="s">
        <v>54</v>
      </c>
      <c r="P1048" s="97">
        <f t="shared" si="16"/>
        <v>2</v>
      </c>
    </row>
    <row r="1049" spans="1:16" ht="22.5" customHeight="1">
      <c r="A1049" s="8">
        <v>1046</v>
      </c>
      <c r="B1049" s="32" t="s">
        <v>2254</v>
      </c>
      <c r="C1049" s="33"/>
      <c r="D1049" s="39" t="s">
        <v>31</v>
      </c>
      <c r="E1049" s="35">
        <v>42159</v>
      </c>
      <c r="F1049" s="36" t="s">
        <v>2255</v>
      </c>
      <c r="G1049" s="94">
        <v>30</v>
      </c>
      <c r="H1049" s="36">
        <v>70.948999999999998</v>
      </c>
      <c r="I1049" s="37">
        <v>60000</v>
      </c>
      <c r="J1049" s="35">
        <v>43465</v>
      </c>
      <c r="K1049" s="34" t="s">
        <v>1039</v>
      </c>
      <c r="L1049" s="34" t="s">
        <v>109</v>
      </c>
      <c r="M1049" s="34" t="s">
        <v>1040</v>
      </c>
      <c r="N1049" s="34" t="s">
        <v>1155</v>
      </c>
      <c r="O1049" s="34" t="s">
        <v>153</v>
      </c>
      <c r="P1049" s="97">
        <f t="shared" si="16"/>
        <v>2</v>
      </c>
    </row>
    <row r="1050" spans="1:16" ht="22.5" customHeight="1">
      <c r="A1050" s="8">
        <v>1047</v>
      </c>
      <c r="B1050" s="32" t="s">
        <v>2256</v>
      </c>
      <c r="C1050" s="33"/>
      <c r="D1050" s="39" t="s">
        <v>31</v>
      </c>
      <c r="E1050" s="35">
        <v>42159</v>
      </c>
      <c r="F1050" s="36" t="s">
        <v>2257</v>
      </c>
      <c r="G1050" s="94">
        <v>30</v>
      </c>
      <c r="H1050" s="36">
        <v>70.948999999999998</v>
      </c>
      <c r="I1050" s="37">
        <v>60000</v>
      </c>
      <c r="J1050" s="35">
        <v>42582</v>
      </c>
      <c r="K1050" s="34" t="s">
        <v>1039</v>
      </c>
      <c r="L1050" s="34" t="s">
        <v>109</v>
      </c>
      <c r="M1050" s="34" t="s">
        <v>1040</v>
      </c>
      <c r="N1050" s="34" t="s">
        <v>1155</v>
      </c>
      <c r="O1050" s="34" t="s">
        <v>153</v>
      </c>
      <c r="P1050" s="97">
        <f t="shared" si="16"/>
        <v>2</v>
      </c>
    </row>
    <row r="1051" spans="1:16" ht="22.5" customHeight="1">
      <c r="A1051" s="8">
        <v>1048</v>
      </c>
      <c r="B1051" s="32" t="s">
        <v>2258</v>
      </c>
      <c r="C1051" s="33"/>
      <c r="D1051" s="39" t="s">
        <v>31</v>
      </c>
      <c r="E1051" s="35">
        <v>42159</v>
      </c>
      <c r="F1051" s="36" t="s">
        <v>2259</v>
      </c>
      <c r="G1051" s="94">
        <v>30</v>
      </c>
      <c r="H1051" s="36">
        <v>70.948999999999998</v>
      </c>
      <c r="I1051" s="37">
        <v>60000</v>
      </c>
      <c r="J1051" s="35">
        <v>42582</v>
      </c>
      <c r="K1051" s="34" t="s">
        <v>1039</v>
      </c>
      <c r="L1051" s="34" t="s">
        <v>109</v>
      </c>
      <c r="M1051" s="34" t="s">
        <v>1040</v>
      </c>
      <c r="N1051" s="34" t="s">
        <v>1155</v>
      </c>
      <c r="O1051" s="34" t="s">
        <v>153</v>
      </c>
      <c r="P1051" s="97">
        <f t="shared" si="16"/>
        <v>2</v>
      </c>
    </row>
    <row r="1052" spans="1:16" ht="22.5" customHeight="1">
      <c r="A1052" s="8">
        <v>1049</v>
      </c>
      <c r="B1052" s="32" t="s">
        <v>2260</v>
      </c>
      <c r="C1052" s="33"/>
      <c r="D1052" s="39" t="s">
        <v>31</v>
      </c>
      <c r="E1052" s="35">
        <v>42159</v>
      </c>
      <c r="F1052" s="36" t="s">
        <v>2261</v>
      </c>
      <c r="G1052" s="94">
        <v>30</v>
      </c>
      <c r="H1052" s="36">
        <v>70.948999999999998</v>
      </c>
      <c r="I1052" s="37">
        <v>60000</v>
      </c>
      <c r="J1052" s="35">
        <v>42582</v>
      </c>
      <c r="K1052" s="34" t="s">
        <v>1039</v>
      </c>
      <c r="L1052" s="34" t="s">
        <v>109</v>
      </c>
      <c r="M1052" s="34" t="s">
        <v>1040</v>
      </c>
      <c r="N1052" s="34" t="s">
        <v>1155</v>
      </c>
      <c r="O1052" s="34" t="s">
        <v>153</v>
      </c>
      <c r="P1052" s="97">
        <f t="shared" si="16"/>
        <v>2</v>
      </c>
    </row>
    <row r="1053" spans="1:16" ht="22.5" customHeight="1">
      <c r="A1053" s="8">
        <v>1050</v>
      </c>
      <c r="B1053" s="32" t="s">
        <v>2262</v>
      </c>
      <c r="C1053" s="33"/>
      <c r="D1053" s="39" t="s">
        <v>31</v>
      </c>
      <c r="E1053" s="35">
        <v>42159</v>
      </c>
      <c r="F1053" s="36" t="s">
        <v>2263</v>
      </c>
      <c r="G1053" s="94">
        <v>30</v>
      </c>
      <c r="H1053" s="36">
        <v>70.948999999999998</v>
      </c>
      <c r="I1053" s="37">
        <v>60000</v>
      </c>
      <c r="J1053" s="35">
        <v>43039</v>
      </c>
      <c r="K1053" s="34" t="s">
        <v>1039</v>
      </c>
      <c r="L1053" s="34" t="s">
        <v>109</v>
      </c>
      <c r="M1053" s="34" t="s">
        <v>1040</v>
      </c>
      <c r="N1053" s="34" t="s">
        <v>1155</v>
      </c>
      <c r="O1053" s="34" t="s">
        <v>153</v>
      </c>
      <c r="P1053" s="97">
        <f t="shared" si="16"/>
        <v>2</v>
      </c>
    </row>
    <row r="1054" spans="1:16" ht="22.5" customHeight="1">
      <c r="A1054" s="8">
        <v>1051</v>
      </c>
      <c r="B1054" s="32" t="s">
        <v>2264</v>
      </c>
      <c r="C1054" s="33"/>
      <c r="D1054" s="39" t="s">
        <v>31</v>
      </c>
      <c r="E1054" s="35">
        <v>42159</v>
      </c>
      <c r="F1054" s="36" t="s">
        <v>2265</v>
      </c>
      <c r="G1054" s="94">
        <v>30</v>
      </c>
      <c r="H1054" s="36">
        <v>70.948999999999998</v>
      </c>
      <c r="I1054" s="37">
        <v>60000</v>
      </c>
      <c r="J1054" s="35">
        <v>43465</v>
      </c>
      <c r="K1054" s="34" t="s">
        <v>1039</v>
      </c>
      <c r="L1054" s="34" t="s">
        <v>109</v>
      </c>
      <c r="M1054" s="34" t="s">
        <v>1040</v>
      </c>
      <c r="N1054" s="34" t="s">
        <v>1155</v>
      </c>
      <c r="O1054" s="34" t="s">
        <v>153</v>
      </c>
      <c r="P1054" s="97">
        <f t="shared" si="16"/>
        <v>2</v>
      </c>
    </row>
    <row r="1055" spans="1:16" ht="22.5" hidden="1" customHeight="1">
      <c r="A1055" s="8">
        <v>1052</v>
      </c>
      <c r="B1055" s="32" t="s">
        <v>2266</v>
      </c>
      <c r="C1055" s="33" t="s">
        <v>2267</v>
      </c>
      <c r="D1055" s="39" t="s">
        <v>31</v>
      </c>
      <c r="E1055" s="35">
        <v>42159</v>
      </c>
      <c r="F1055" s="36" t="s">
        <v>2268</v>
      </c>
      <c r="G1055" s="94">
        <v>60</v>
      </c>
      <c r="H1055" s="36">
        <v>156.94</v>
      </c>
      <c r="I1055" s="37">
        <v>120000</v>
      </c>
      <c r="J1055" s="35">
        <v>42855</v>
      </c>
      <c r="K1055" s="34" t="s">
        <v>1039</v>
      </c>
      <c r="L1055" s="34" t="s">
        <v>109</v>
      </c>
      <c r="M1055" s="34" t="s">
        <v>1040</v>
      </c>
      <c r="N1055" s="34" t="s">
        <v>1155</v>
      </c>
      <c r="O1055" s="34" t="s">
        <v>221</v>
      </c>
      <c r="P1055" s="97">
        <f t="shared" si="16"/>
        <v>2</v>
      </c>
    </row>
    <row r="1056" spans="1:16" ht="22.5" customHeight="1">
      <c r="A1056" s="8">
        <v>1053</v>
      </c>
      <c r="B1056" s="32" t="s">
        <v>2269</v>
      </c>
      <c r="C1056" s="33"/>
      <c r="D1056" s="39" t="s">
        <v>31</v>
      </c>
      <c r="E1056" s="35">
        <v>42159</v>
      </c>
      <c r="F1056" s="36" t="s">
        <v>2270</v>
      </c>
      <c r="G1056" s="94">
        <v>30</v>
      </c>
      <c r="H1056" s="36">
        <v>70.948999999999998</v>
      </c>
      <c r="I1056" s="37">
        <v>60000</v>
      </c>
      <c r="J1056" s="35">
        <v>42978</v>
      </c>
      <c r="K1056" s="34" t="s">
        <v>1039</v>
      </c>
      <c r="L1056" s="34" t="s">
        <v>109</v>
      </c>
      <c r="M1056" s="34" t="s">
        <v>1040</v>
      </c>
      <c r="N1056" s="34" t="s">
        <v>1155</v>
      </c>
      <c r="O1056" s="34" t="s">
        <v>153</v>
      </c>
      <c r="P1056" s="97">
        <f t="shared" si="16"/>
        <v>2</v>
      </c>
    </row>
    <row r="1057" spans="1:16" ht="22.5" hidden="1" customHeight="1">
      <c r="A1057" s="8">
        <v>1054</v>
      </c>
      <c r="B1057" s="32" t="s">
        <v>2271</v>
      </c>
      <c r="C1057" s="33"/>
      <c r="D1057" s="39" t="s">
        <v>17</v>
      </c>
      <c r="E1057" s="35">
        <v>42159</v>
      </c>
      <c r="F1057" s="36" t="s">
        <v>2272</v>
      </c>
      <c r="G1057" s="94">
        <v>7.96</v>
      </c>
      <c r="H1057" s="36">
        <v>67.293999999999997</v>
      </c>
      <c r="I1057" s="37">
        <v>7164</v>
      </c>
      <c r="J1057" s="35">
        <v>42977</v>
      </c>
      <c r="K1057" s="34" t="s">
        <v>19</v>
      </c>
      <c r="L1057" s="34" t="s">
        <v>20</v>
      </c>
      <c r="M1057" s="34" t="s">
        <v>27</v>
      </c>
      <c r="N1057" s="34" t="s">
        <v>1155</v>
      </c>
      <c r="O1057" s="34" t="s">
        <v>103</v>
      </c>
      <c r="P1057" s="97">
        <f t="shared" si="16"/>
        <v>0.89999999999999991</v>
      </c>
    </row>
    <row r="1058" spans="1:16" ht="22.5" hidden="1" customHeight="1">
      <c r="A1058" s="8">
        <v>1055</v>
      </c>
      <c r="B1058" s="32" t="s">
        <v>2273</v>
      </c>
      <c r="C1058" s="33"/>
      <c r="D1058" s="39" t="s">
        <v>17</v>
      </c>
      <c r="E1058" s="35">
        <v>42159</v>
      </c>
      <c r="F1058" s="36" t="s">
        <v>2274</v>
      </c>
      <c r="G1058" s="94">
        <v>200</v>
      </c>
      <c r="H1058" s="36">
        <v>1350.44</v>
      </c>
      <c r="I1058" s="37">
        <v>180000</v>
      </c>
      <c r="J1058" s="35">
        <v>43312</v>
      </c>
      <c r="K1058" s="34" t="s">
        <v>19</v>
      </c>
      <c r="L1058" s="34" t="s">
        <v>109</v>
      </c>
      <c r="M1058" s="34" t="s">
        <v>27</v>
      </c>
      <c r="N1058" s="34" t="s">
        <v>1155</v>
      </c>
      <c r="O1058" s="34" t="s">
        <v>45</v>
      </c>
      <c r="P1058" s="97">
        <f t="shared" si="16"/>
        <v>0.9</v>
      </c>
    </row>
    <row r="1059" spans="1:16" ht="22.5" hidden="1" customHeight="1">
      <c r="A1059" s="8">
        <v>1056</v>
      </c>
      <c r="B1059" s="32" t="s">
        <v>2275</v>
      </c>
      <c r="C1059" s="33"/>
      <c r="D1059" s="39" t="s">
        <v>17</v>
      </c>
      <c r="E1059" s="35">
        <v>42159</v>
      </c>
      <c r="F1059" s="36" t="s">
        <v>2276</v>
      </c>
      <c r="G1059" s="94">
        <v>800</v>
      </c>
      <c r="H1059" s="36">
        <v>5396.82</v>
      </c>
      <c r="I1059" s="37">
        <v>780000</v>
      </c>
      <c r="J1059" s="35">
        <v>43100</v>
      </c>
      <c r="K1059" s="34" t="s">
        <v>19</v>
      </c>
      <c r="L1059" s="34" t="s">
        <v>109</v>
      </c>
      <c r="M1059" s="34" t="s">
        <v>21</v>
      </c>
      <c r="N1059" s="34" t="s">
        <v>1155</v>
      </c>
      <c r="O1059" s="34" t="s">
        <v>115</v>
      </c>
      <c r="P1059" s="97">
        <f t="shared" si="16"/>
        <v>0.97499999999999998</v>
      </c>
    </row>
    <row r="1060" spans="1:16" ht="22.5" hidden="1" customHeight="1">
      <c r="A1060" s="8">
        <v>1057</v>
      </c>
      <c r="B1060" s="32" t="s">
        <v>2277</v>
      </c>
      <c r="C1060" s="33"/>
      <c r="D1060" s="39" t="s">
        <v>17</v>
      </c>
      <c r="E1060" s="35">
        <v>42159</v>
      </c>
      <c r="F1060" s="36" t="s">
        <v>2278</v>
      </c>
      <c r="G1060" s="94">
        <v>261.27600000000001</v>
      </c>
      <c r="H1060" s="36">
        <v>2155</v>
      </c>
      <c r="I1060" s="37">
        <v>249090.30000000002</v>
      </c>
      <c r="J1060" s="35">
        <v>42582</v>
      </c>
      <c r="K1060" s="34" t="s">
        <v>19</v>
      </c>
      <c r="L1060" s="34" t="s">
        <v>109</v>
      </c>
      <c r="M1060" s="34" t="s">
        <v>21</v>
      </c>
      <c r="N1060" s="34" t="s">
        <v>200</v>
      </c>
      <c r="O1060" s="34" t="s">
        <v>136</v>
      </c>
      <c r="P1060" s="97">
        <f t="shared" si="16"/>
        <v>0.95336081385201854</v>
      </c>
    </row>
    <row r="1061" spans="1:16" ht="22.5" hidden="1" customHeight="1">
      <c r="A1061" s="8">
        <v>1058</v>
      </c>
      <c r="B1061" s="32" t="s">
        <v>2279</v>
      </c>
      <c r="C1061" s="33" t="s">
        <v>2280</v>
      </c>
      <c r="D1061" s="39" t="s">
        <v>714</v>
      </c>
      <c r="E1061" s="35">
        <v>42159</v>
      </c>
      <c r="F1061" s="36" t="s">
        <v>2281</v>
      </c>
      <c r="G1061" s="94">
        <v>23</v>
      </c>
      <c r="H1061" s="36">
        <v>49.59</v>
      </c>
      <c r="I1061" s="37">
        <v>46000</v>
      </c>
      <c r="J1061" s="35">
        <v>42735</v>
      </c>
      <c r="K1061" s="34" t="s">
        <v>1039</v>
      </c>
      <c r="L1061" s="34" t="s">
        <v>716</v>
      </c>
      <c r="M1061" s="34" t="s">
        <v>1040</v>
      </c>
      <c r="N1061" s="34" t="s">
        <v>1155</v>
      </c>
      <c r="O1061" s="34" t="s">
        <v>343</v>
      </c>
      <c r="P1061" s="97">
        <f t="shared" si="16"/>
        <v>2</v>
      </c>
    </row>
    <row r="1062" spans="1:16" ht="22.5" hidden="1" customHeight="1">
      <c r="A1062" s="8">
        <v>1059</v>
      </c>
      <c r="B1062" s="32" t="s">
        <v>2282</v>
      </c>
      <c r="C1062" s="33"/>
      <c r="D1062" s="39" t="s">
        <v>31</v>
      </c>
      <c r="E1062" s="35">
        <v>42166</v>
      </c>
      <c r="F1062" s="36" t="s">
        <v>2283</v>
      </c>
      <c r="G1062" s="94">
        <v>30</v>
      </c>
      <c r="H1062" s="36">
        <v>220</v>
      </c>
      <c r="I1062" s="37">
        <v>36000</v>
      </c>
      <c r="J1062" s="35">
        <v>43281</v>
      </c>
      <c r="K1062" s="34" t="s">
        <v>2284</v>
      </c>
      <c r="L1062" s="34" t="s">
        <v>109</v>
      </c>
      <c r="M1062" s="34" t="s">
        <v>49</v>
      </c>
      <c r="N1062" s="34" t="s">
        <v>1155</v>
      </c>
      <c r="O1062" s="34" t="s">
        <v>84</v>
      </c>
      <c r="P1062" s="97">
        <f t="shared" si="16"/>
        <v>1.2</v>
      </c>
    </row>
    <row r="1063" spans="1:16" ht="22.5" hidden="1" customHeight="1">
      <c r="A1063" s="8">
        <v>1060</v>
      </c>
      <c r="B1063" s="32" t="s">
        <v>1590</v>
      </c>
      <c r="C1063" s="33"/>
      <c r="D1063" s="39" t="s">
        <v>31</v>
      </c>
      <c r="E1063" s="35">
        <v>42166</v>
      </c>
      <c r="F1063" s="36" t="s">
        <v>2285</v>
      </c>
      <c r="G1063" s="94">
        <v>1.4</v>
      </c>
      <c r="H1063" s="36">
        <v>2.8</v>
      </c>
      <c r="I1063" s="37">
        <v>2800</v>
      </c>
      <c r="J1063" s="35">
        <v>42735</v>
      </c>
      <c r="K1063" s="34" t="s">
        <v>1039</v>
      </c>
      <c r="L1063" s="34" t="s">
        <v>109</v>
      </c>
      <c r="M1063" s="34" t="s">
        <v>1040</v>
      </c>
      <c r="N1063" s="34" t="s">
        <v>1155</v>
      </c>
      <c r="O1063" s="34" t="s">
        <v>87</v>
      </c>
      <c r="P1063" s="97">
        <f t="shared" si="16"/>
        <v>2</v>
      </c>
    </row>
    <row r="1064" spans="1:16" ht="22.5" hidden="1" customHeight="1">
      <c r="A1064" s="8">
        <v>1061</v>
      </c>
      <c r="B1064" s="32" t="s">
        <v>2286</v>
      </c>
      <c r="C1064" s="33"/>
      <c r="D1064" s="39" t="s">
        <v>31</v>
      </c>
      <c r="E1064" s="35">
        <v>42166</v>
      </c>
      <c r="F1064" s="36" t="s">
        <v>2287</v>
      </c>
      <c r="G1064" s="94">
        <v>25.659999999999997</v>
      </c>
      <c r="H1064" s="36">
        <v>57.82</v>
      </c>
      <c r="I1064" s="37">
        <v>60000</v>
      </c>
      <c r="J1064" s="35">
        <v>42583</v>
      </c>
      <c r="K1064" s="34" t="s">
        <v>1039</v>
      </c>
      <c r="L1064" s="34" t="s">
        <v>109</v>
      </c>
      <c r="M1064" s="34" t="s">
        <v>1040</v>
      </c>
      <c r="N1064" s="34" t="s">
        <v>1155</v>
      </c>
      <c r="O1064" s="34" t="s">
        <v>103</v>
      </c>
      <c r="P1064" s="97">
        <f t="shared" si="16"/>
        <v>2.3382696804364773</v>
      </c>
    </row>
    <row r="1065" spans="1:16" ht="22.5" hidden="1" customHeight="1">
      <c r="A1065" s="8">
        <v>1062</v>
      </c>
      <c r="B1065" s="32" t="s">
        <v>2282</v>
      </c>
      <c r="C1065" s="33"/>
      <c r="D1065" s="39" t="s">
        <v>714</v>
      </c>
      <c r="E1065" s="35">
        <v>42173</v>
      </c>
      <c r="F1065" s="36" t="s">
        <v>2288</v>
      </c>
      <c r="G1065" s="94">
        <v>30</v>
      </c>
      <c r="H1065" s="36">
        <v>220</v>
      </c>
      <c r="I1065" s="37">
        <v>36000</v>
      </c>
      <c r="J1065" s="35">
        <v>43281</v>
      </c>
      <c r="K1065" s="34" t="s">
        <v>2284</v>
      </c>
      <c r="L1065" s="34" t="s">
        <v>716</v>
      </c>
      <c r="M1065" s="34" t="s">
        <v>49</v>
      </c>
      <c r="N1065" s="34" t="s">
        <v>200</v>
      </c>
      <c r="O1065" s="34" t="s">
        <v>84</v>
      </c>
      <c r="P1065" s="97">
        <f t="shared" si="16"/>
        <v>1.2</v>
      </c>
    </row>
    <row r="1066" spans="1:16" ht="22.5" hidden="1" customHeight="1">
      <c r="A1066" s="8">
        <v>1063</v>
      </c>
      <c r="B1066" s="32" t="s">
        <v>2289</v>
      </c>
      <c r="C1066" s="33"/>
      <c r="D1066" s="39" t="s">
        <v>31</v>
      </c>
      <c r="E1066" s="35">
        <v>42180</v>
      </c>
      <c r="F1066" s="36" t="s">
        <v>2290</v>
      </c>
      <c r="G1066" s="94">
        <v>130.19999999999999</v>
      </c>
      <c r="H1066" s="36">
        <v>900</v>
      </c>
      <c r="I1066" s="37">
        <v>130740</v>
      </c>
      <c r="J1066" s="35">
        <v>43281</v>
      </c>
      <c r="K1066" s="34" t="s">
        <v>19</v>
      </c>
      <c r="L1066" s="34" t="s">
        <v>109</v>
      </c>
      <c r="M1066" s="34" t="s">
        <v>21</v>
      </c>
      <c r="N1066" s="34" t="s">
        <v>1155</v>
      </c>
      <c r="O1066" s="34" t="s">
        <v>283</v>
      </c>
      <c r="P1066" s="97">
        <f t="shared" si="16"/>
        <v>1.0041474654377882</v>
      </c>
    </row>
    <row r="1067" spans="1:16" ht="22.5" hidden="1" customHeight="1">
      <c r="A1067" s="8">
        <v>1064</v>
      </c>
      <c r="B1067" s="32" t="s">
        <v>311</v>
      </c>
      <c r="C1067" s="33"/>
      <c r="D1067" s="39" t="s">
        <v>31</v>
      </c>
      <c r="E1067" s="35">
        <v>42187</v>
      </c>
      <c r="F1067" s="36" t="s">
        <v>2291</v>
      </c>
      <c r="G1067" s="94">
        <v>60</v>
      </c>
      <c r="H1067" s="36">
        <v>405.49</v>
      </c>
      <c r="I1067" s="37">
        <v>60828</v>
      </c>
      <c r="J1067" s="35">
        <v>42551</v>
      </c>
      <c r="K1067" s="34" t="s">
        <v>19</v>
      </c>
      <c r="L1067" s="34" t="s">
        <v>109</v>
      </c>
      <c r="M1067" s="34" t="s">
        <v>102</v>
      </c>
      <c r="N1067" s="34" t="s">
        <v>200</v>
      </c>
      <c r="O1067" s="34" t="s">
        <v>63</v>
      </c>
      <c r="P1067" s="97">
        <f t="shared" si="16"/>
        <v>1.0138</v>
      </c>
    </row>
    <row r="1068" spans="1:16" ht="22.5" hidden="1" customHeight="1">
      <c r="A1068" s="8">
        <v>1065</v>
      </c>
      <c r="B1068" s="32" t="s">
        <v>388</v>
      </c>
      <c r="C1068" s="33"/>
      <c r="D1068" s="39" t="s">
        <v>31</v>
      </c>
      <c r="E1068" s="35">
        <v>42187</v>
      </c>
      <c r="F1068" s="36" t="s">
        <v>2292</v>
      </c>
      <c r="G1068" s="94">
        <v>80.001999999999953</v>
      </c>
      <c r="H1068" s="36">
        <v>700.8</v>
      </c>
      <c r="I1068" s="37">
        <v>81106.027599999943</v>
      </c>
      <c r="J1068" s="35">
        <v>42551</v>
      </c>
      <c r="K1068" s="34" t="s">
        <v>19</v>
      </c>
      <c r="L1068" s="34" t="s">
        <v>109</v>
      </c>
      <c r="M1068" s="34" t="s">
        <v>102</v>
      </c>
      <c r="N1068" s="34" t="s">
        <v>200</v>
      </c>
      <c r="O1068" s="34" t="s">
        <v>63</v>
      </c>
      <c r="P1068" s="97">
        <f t="shared" si="16"/>
        <v>1.0138</v>
      </c>
    </row>
    <row r="1069" spans="1:16" ht="22.5" hidden="1" customHeight="1">
      <c r="A1069" s="8">
        <v>1066</v>
      </c>
      <c r="B1069" s="32" t="s">
        <v>2293</v>
      </c>
      <c r="C1069" s="33"/>
      <c r="D1069" s="39" t="s">
        <v>187</v>
      </c>
      <c r="E1069" s="35">
        <v>42187</v>
      </c>
      <c r="F1069" s="36" t="s">
        <v>2294</v>
      </c>
      <c r="G1069" s="94">
        <v>82.5</v>
      </c>
      <c r="H1069" s="36">
        <v>219.35</v>
      </c>
      <c r="I1069" s="37">
        <v>140250</v>
      </c>
      <c r="J1069" s="35">
        <v>42874</v>
      </c>
      <c r="K1069" s="34" t="s">
        <v>108</v>
      </c>
      <c r="L1069" s="34" t="s">
        <v>109</v>
      </c>
      <c r="M1069" s="34" t="s">
        <v>110</v>
      </c>
      <c r="N1069" s="34" t="s">
        <v>1155</v>
      </c>
      <c r="O1069" s="34" t="s">
        <v>1620</v>
      </c>
      <c r="P1069" s="97">
        <f t="shared" si="16"/>
        <v>1.7</v>
      </c>
    </row>
    <row r="1070" spans="1:16" ht="22.5" customHeight="1">
      <c r="A1070" s="8">
        <v>1067</v>
      </c>
      <c r="B1070" s="32" t="s">
        <v>2295</v>
      </c>
      <c r="C1070" s="33"/>
      <c r="D1070" s="39" t="s">
        <v>187</v>
      </c>
      <c r="E1070" s="35">
        <v>42187</v>
      </c>
      <c r="F1070" s="36" t="s">
        <v>2296</v>
      </c>
      <c r="G1070" s="94">
        <v>103.26</v>
      </c>
      <c r="H1070" s="36">
        <v>823.27</v>
      </c>
      <c r="I1070" s="37">
        <v>78153</v>
      </c>
      <c r="J1070" s="35">
        <v>42674</v>
      </c>
      <c r="K1070" s="34" t="s">
        <v>19</v>
      </c>
      <c r="L1070" s="34" t="s">
        <v>109</v>
      </c>
      <c r="M1070" s="34" t="s">
        <v>69</v>
      </c>
      <c r="N1070" s="34" t="s">
        <v>1155</v>
      </c>
      <c r="O1070" s="34" t="s">
        <v>153</v>
      </c>
      <c r="P1070" s="97">
        <f t="shared" si="16"/>
        <v>0.75685647879140039</v>
      </c>
    </row>
    <row r="1071" spans="1:16" ht="22.5" hidden="1" customHeight="1">
      <c r="A1071" s="8">
        <v>1068</v>
      </c>
      <c r="B1071" s="32" t="s">
        <v>2297</v>
      </c>
      <c r="C1071" s="33"/>
      <c r="D1071" s="39" t="s">
        <v>187</v>
      </c>
      <c r="E1071" s="35">
        <v>42194</v>
      </c>
      <c r="F1071" s="36" t="s">
        <v>2298</v>
      </c>
      <c r="G1071" s="94">
        <v>22.18</v>
      </c>
      <c r="H1071" s="36">
        <v>184.4</v>
      </c>
      <c r="I1071" s="37">
        <v>33600</v>
      </c>
      <c r="J1071" s="35">
        <v>42335</v>
      </c>
      <c r="K1071" s="34" t="s">
        <v>19</v>
      </c>
      <c r="L1071" s="34" t="s">
        <v>297</v>
      </c>
      <c r="M1071" s="34" t="s">
        <v>27</v>
      </c>
      <c r="N1071" s="34" t="s">
        <v>22</v>
      </c>
      <c r="O1071" s="34" t="s">
        <v>63</v>
      </c>
      <c r="P1071" s="97">
        <f t="shared" si="16"/>
        <v>1.5148782687105502</v>
      </c>
    </row>
    <row r="1072" spans="1:16" ht="22.5" hidden="1" customHeight="1">
      <c r="A1072" s="8">
        <v>1069</v>
      </c>
      <c r="B1072" s="32" t="s">
        <v>2299</v>
      </c>
      <c r="C1072" s="33"/>
      <c r="D1072" s="39" t="s">
        <v>31</v>
      </c>
      <c r="E1072" s="35">
        <v>42194</v>
      </c>
      <c r="F1072" s="36" t="s">
        <v>2300</v>
      </c>
      <c r="G1072" s="94">
        <v>30</v>
      </c>
      <c r="H1072" s="36">
        <v>67.087999999999994</v>
      </c>
      <c r="I1072" s="37">
        <v>60000</v>
      </c>
      <c r="J1072" s="35">
        <v>42794</v>
      </c>
      <c r="K1072" s="34" t="s">
        <v>1039</v>
      </c>
      <c r="L1072" s="34" t="s">
        <v>109</v>
      </c>
      <c r="M1072" s="34" t="s">
        <v>1040</v>
      </c>
      <c r="N1072" s="34" t="s">
        <v>1155</v>
      </c>
      <c r="O1072" s="34" t="s">
        <v>343</v>
      </c>
      <c r="P1072" s="97">
        <f t="shared" si="16"/>
        <v>2</v>
      </c>
    </row>
    <row r="1073" spans="1:16" ht="22.5" hidden="1" customHeight="1">
      <c r="A1073" s="8">
        <v>1070</v>
      </c>
      <c r="B1073" s="32" t="s">
        <v>2301</v>
      </c>
      <c r="C1073" s="33"/>
      <c r="D1073" s="39" t="s">
        <v>187</v>
      </c>
      <c r="E1073" s="35">
        <v>42201</v>
      </c>
      <c r="F1073" s="36" t="s">
        <v>2302</v>
      </c>
      <c r="G1073" s="94">
        <v>5.88</v>
      </c>
      <c r="H1073" s="36">
        <v>50</v>
      </c>
      <c r="I1073" s="37">
        <v>3500</v>
      </c>
      <c r="J1073" s="35">
        <v>42246</v>
      </c>
      <c r="K1073" s="34" t="s">
        <v>19</v>
      </c>
      <c r="L1073" s="34" t="s">
        <v>297</v>
      </c>
      <c r="M1073" s="34" t="s">
        <v>69</v>
      </c>
      <c r="N1073" s="34" t="s">
        <v>200</v>
      </c>
      <c r="O1073" s="34" t="s">
        <v>23</v>
      </c>
      <c r="P1073" s="97">
        <f t="shared" si="16"/>
        <v>0.59523809523809523</v>
      </c>
    </row>
    <row r="1074" spans="1:16" ht="22.5" hidden="1" customHeight="1">
      <c r="A1074" s="8">
        <v>1071</v>
      </c>
      <c r="B1074" s="32" t="s">
        <v>2303</v>
      </c>
      <c r="C1074" s="33"/>
      <c r="D1074" s="39" t="s">
        <v>187</v>
      </c>
      <c r="E1074" s="35">
        <v>42201</v>
      </c>
      <c r="F1074" s="36" t="s">
        <v>2304</v>
      </c>
      <c r="G1074" s="94">
        <v>5.88</v>
      </c>
      <c r="H1074" s="36">
        <v>50</v>
      </c>
      <c r="I1074" s="37">
        <v>3500</v>
      </c>
      <c r="J1074" s="35">
        <v>42247</v>
      </c>
      <c r="K1074" s="34" t="s">
        <v>19</v>
      </c>
      <c r="L1074" s="34" t="s">
        <v>297</v>
      </c>
      <c r="M1074" s="34" t="s">
        <v>69</v>
      </c>
      <c r="N1074" s="34" t="s">
        <v>200</v>
      </c>
      <c r="O1074" s="34" t="s">
        <v>28</v>
      </c>
      <c r="P1074" s="97">
        <f t="shared" si="16"/>
        <v>0.59523809523809523</v>
      </c>
    </row>
    <row r="1075" spans="1:16" ht="22.5" customHeight="1">
      <c r="A1075" s="8">
        <v>1072</v>
      </c>
      <c r="B1075" s="32" t="s">
        <v>2305</v>
      </c>
      <c r="C1075" s="33"/>
      <c r="D1075" s="39" t="s">
        <v>187</v>
      </c>
      <c r="E1075" s="35">
        <v>42222</v>
      </c>
      <c r="F1075" s="36" t="s">
        <v>2306</v>
      </c>
      <c r="G1075" s="94">
        <v>8</v>
      </c>
      <c r="H1075" s="36">
        <v>70.08</v>
      </c>
      <c r="I1075" s="37">
        <v>15059</v>
      </c>
      <c r="J1075" s="35">
        <v>42551</v>
      </c>
      <c r="K1075" s="34" t="s">
        <v>19</v>
      </c>
      <c r="L1075" s="34" t="s">
        <v>109</v>
      </c>
      <c r="M1075" s="34" t="s">
        <v>69</v>
      </c>
      <c r="N1075" s="34" t="s">
        <v>200</v>
      </c>
      <c r="O1075" s="34" t="s">
        <v>153</v>
      </c>
      <c r="P1075" s="97">
        <f t="shared" si="16"/>
        <v>1.8823749999999999</v>
      </c>
    </row>
    <row r="1076" spans="1:16" ht="22.5" hidden="1" customHeight="1">
      <c r="A1076" s="8">
        <v>1073</v>
      </c>
      <c r="B1076" s="32" t="s">
        <v>2307</v>
      </c>
      <c r="C1076" s="33"/>
      <c r="D1076" s="39" t="s">
        <v>187</v>
      </c>
      <c r="E1076" s="35">
        <v>42222</v>
      </c>
      <c r="F1076" s="36" t="s">
        <v>2308</v>
      </c>
      <c r="G1076" s="94">
        <v>2.657</v>
      </c>
      <c r="H1076" s="36">
        <v>18.399999999999999</v>
      </c>
      <c r="I1076" s="37">
        <v>3425</v>
      </c>
      <c r="J1076" s="35">
        <v>42251</v>
      </c>
      <c r="K1076" s="34" t="s">
        <v>19</v>
      </c>
      <c r="L1076" s="34" t="s">
        <v>297</v>
      </c>
      <c r="M1076" s="34" t="s">
        <v>69</v>
      </c>
      <c r="N1076" s="34" t="s">
        <v>200</v>
      </c>
      <c r="O1076" s="34" t="s">
        <v>87</v>
      </c>
      <c r="P1076" s="97">
        <f t="shared" si="16"/>
        <v>1.2890477982687241</v>
      </c>
    </row>
    <row r="1077" spans="1:16" ht="22.5" hidden="1" customHeight="1">
      <c r="A1077" s="8">
        <v>1074</v>
      </c>
      <c r="B1077" s="32" t="s">
        <v>1002</v>
      </c>
      <c r="C1077" s="33"/>
      <c r="D1077" s="39" t="s">
        <v>187</v>
      </c>
      <c r="E1077" s="35">
        <v>42229</v>
      </c>
      <c r="F1077" s="36" t="s">
        <v>2309</v>
      </c>
      <c r="G1077" s="94">
        <v>22</v>
      </c>
      <c r="H1077" s="36">
        <v>169.36</v>
      </c>
      <c r="I1077" s="37">
        <v>27461</v>
      </c>
      <c r="J1077" s="35">
        <v>42464</v>
      </c>
      <c r="K1077" s="34" t="s">
        <v>19</v>
      </c>
      <c r="L1077" s="34" t="s">
        <v>26</v>
      </c>
      <c r="M1077" s="34" t="s">
        <v>27</v>
      </c>
      <c r="N1077" s="34" t="s">
        <v>200</v>
      </c>
      <c r="O1077" s="34" t="s">
        <v>28</v>
      </c>
      <c r="P1077" s="97">
        <f t="shared" si="16"/>
        <v>1.2482272727272727</v>
      </c>
    </row>
    <row r="1078" spans="1:16" ht="22.5" hidden="1" customHeight="1">
      <c r="A1078" s="8">
        <v>1075</v>
      </c>
      <c r="B1078" s="32" t="s">
        <v>2310</v>
      </c>
      <c r="C1078" s="33"/>
      <c r="D1078" s="39" t="s">
        <v>187</v>
      </c>
      <c r="E1078" s="35">
        <v>42229</v>
      </c>
      <c r="F1078" s="36" t="s">
        <v>2311</v>
      </c>
      <c r="G1078" s="94">
        <v>1.988</v>
      </c>
      <c r="H1078" s="36">
        <v>15.67</v>
      </c>
      <c r="I1078" s="37">
        <v>2320</v>
      </c>
      <c r="J1078" s="35">
        <v>42461</v>
      </c>
      <c r="K1078" s="34" t="s">
        <v>19</v>
      </c>
      <c r="L1078" s="34" t="s">
        <v>297</v>
      </c>
      <c r="M1078" s="34" t="s">
        <v>69</v>
      </c>
      <c r="N1078" s="34" t="s">
        <v>200</v>
      </c>
      <c r="O1078" s="34" t="s">
        <v>28</v>
      </c>
      <c r="P1078" s="97">
        <f t="shared" si="16"/>
        <v>1.1670020120724345</v>
      </c>
    </row>
    <row r="1079" spans="1:16" ht="22.5" hidden="1" customHeight="1">
      <c r="A1079" s="8">
        <v>1076</v>
      </c>
      <c r="B1079" s="32" t="s">
        <v>2312</v>
      </c>
      <c r="C1079" s="33"/>
      <c r="D1079" s="39" t="s">
        <v>187</v>
      </c>
      <c r="E1079" s="35">
        <v>42229</v>
      </c>
      <c r="F1079" s="36" t="s">
        <v>2313</v>
      </c>
      <c r="G1079" s="94">
        <v>4.9080000000000004</v>
      </c>
      <c r="H1079" s="36">
        <v>38.69</v>
      </c>
      <c r="I1079" s="37">
        <v>3525</v>
      </c>
      <c r="J1079" s="35">
        <v>42461</v>
      </c>
      <c r="K1079" s="34" t="s">
        <v>19</v>
      </c>
      <c r="L1079" s="34" t="s">
        <v>139</v>
      </c>
      <c r="M1079" s="34" t="s">
        <v>69</v>
      </c>
      <c r="N1079" s="34" t="s">
        <v>200</v>
      </c>
      <c r="O1079" s="34" t="s">
        <v>28</v>
      </c>
      <c r="P1079" s="97">
        <f t="shared" si="16"/>
        <v>0.71821515892420529</v>
      </c>
    </row>
    <row r="1080" spans="1:16" ht="22.5" hidden="1" customHeight="1">
      <c r="A1080" s="8">
        <v>1077</v>
      </c>
      <c r="B1080" s="32" t="s">
        <v>2314</v>
      </c>
      <c r="C1080" s="33"/>
      <c r="D1080" s="39" t="s">
        <v>187</v>
      </c>
      <c r="E1080" s="35">
        <v>42234</v>
      </c>
      <c r="F1080" s="36" t="s">
        <v>2315</v>
      </c>
      <c r="G1080" s="94">
        <v>15.897600000000001</v>
      </c>
      <c r="H1080" s="36">
        <v>32.799999999999997</v>
      </c>
      <c r="I1080" s="37">
        <v>34533</v>
      </c>
      <c r="J1080" s="35">
        <v>42429</v>
      </c>
      <c r="K1080" s="34" t="s">
        <v>1039</v>
      </c>
      <c r="L1080" s="34" t="s">
        <v>109</v>
      </c>
      <c r="M1080" s="34" t="s">
        <v>1040</v>
      </c>
      <c r="N1080" s="34" t="s">
        <v>1155</v>
      </c>
      <c r="O1080" s="34" t="s">
        <v>840</v>
      </c>
      <c r="P1080" s="97">
        <f t="shared" si="16"/>
        <v>2.1722146739130435</v>
      </c>
    </row>
    <row r="1081" spans="1:16" ht="22.5" hidden="1" customHeight="1">
      <c r="A1081" s="8">
        <v>1078</v>
      </c>
      <c r="B1081" s="32" t="s">
        <v>2316</v>
      </c>
      <c r="C1081" s="33"/>
      <c r="D1081" s="39" t="s">
        <v>187</v>
      </c>
      <c r="E1081" s="35">
        <v>42242</v>
      </c>
      <c r="F1081" s="36" t="s">
        <v>2317</v>
      </c>
      <c r="G1081" s="94">
        <v>50.400000000000006</v>
      </c>
      <c r="H1081" s="36">
        <v>169.3</v>
      </c>
      <c r="I1081" s="37">
        <v>93752</v>
      </c>
      <c r="J1081" s="35">
        <v>42704</v>
      </c>
      <c r="K1081" s="34" t="s">
        <v>108</v>
      </c>
      <c r="L1081" s="34" t="s">
        <v>109</v>
      </c>
      <c r="M1081" s="34" t="s">
        <v>110</v>
      </c>
      <c r="N1081" s="34" t="s">
        <v>1155</v>
      </c>
      <c r="O1081" s="34" t="s">
        <v>280</v>
      </c>
      <c r="P1081" s="97">
        <f t="shared" si="16"/>
        <v>1.8601587301587299</v>
      </c>
    </row>
    <row r="1082" spans="1:16" ht="22.5" hidden="1" customHeight="1">
      <c r="A1082" s="8">
        <v>1079</v>
      </c>
      <c r="B1082" s="32" t="s">
        <v>2318</v>
      </c>
      <c r="C1082" s="33"/>
      <c r="D1082" s="39" t="s">
        <v>31</v>
      </c>
      <c r="E1082" s="35">
        <v>42250</v>
      </c>
      <c r="F1082" s="36" t="s">
        <v>2319</v>
      </c>
      <c r="G1082" s="94">
        <v>28</v>
      </c>
      <c r="H1082" s="36">
        <v>53.143999999999998</v>
      </c>
      <c r="I1082" s="37">
        <v>56000</v>
      </c>
      <c r="J1082" s="35">
        <v>42704</v>
      </c>
      <c r="K1082" s="34" t="s">
        <v>1039</v>
      </c>
      <c r="L1082" s="34" t="s">
        <v>896</v>
      </c>
      <c r="M1082" s="34" t="s">
        <v>1040</v>
      </c>
      <c r="N1082" s="34" t="s">
        <v>1155</v>
      </c>
      <c r="O1082" s="34" t="s">
        <v>212</v>
      </c>
      <c r="P1082" s="97">
        <f t="shared" si="16"/>
        <v>2</v>
      </c>
    </row>
    <row r="1083" spans="1:16" ht="22.5" hidden="1" customHeight="1">
      <c r="A1083" s="8">
        <v>1080</v>
      </c>
      <c r="B1083" s="32" t="s">
        <v>2320</v>
      </c>
      <c r="C1083" s="33"/>
      <c r="D1083" s="39" t="s">
        <v>187</v>
      </c>
      <c r="E1083" s="35">
        <v>42250</v>
      </c>
      <c r="F1083" s="36" t="s">
        <v>2321</v>
      </c>
      <c r="G1083" s="94">
        <v>695.96600000000001</v>
      </c>
      <c r="H1083" s="36">
        <v>5852.79</v>
      </c>
      <c r="I1083" s="37">
        <v>752941</v>
      </c>
      <c r="J1083" s="35">
        <v>43066</v>
      </c>
      <c r="K1083" s="34" t="s">
        <v>19</v>
      </c>
      <c r="L1083" s="34" t="s">
        <v>109</v>
      </c>
      <c r="M1083" s="34" t="s">
        <v>102</v>
      </c>
      <c r="N1083" s="34" t="s">
        <v>200</v>
      </c>
      <c r="O1083" s="34" t="s">
        <v>136</v>
      </c>
      <c r="P1083" s="97">
        <f t="shared" si="16"/>
        <v>1.0818646313181965</v>
      </c>
    </row>
    <row r="1084" spans="1:16" ht="22.5" hidden="1" customHeight="1">
      <c r="A1084" s="8">
        <v>1081</v>
      </c>
      <c r="B1084" s="32" t="s">
        <v>2322</v>
      </c>
      <c r="C1084" s="33"/>
      <c r="D1084" s="39" t="s">
        <v>187</v>
      </c>
      <c r="E1084" s="35">
        <v>42250</v>
      </c>
      <c r="F1084" s="36" t="s">
        <v>2323</v>
      </c>
      <c r="G1084" s="94">
        <v>250</v>
      </c>
      <c r="H1084" s="36">
        <v>675</v>
      </c>
      <c r="I1084" s="37">
        <v>350000</v>
      </c>
      <c r="J1084" s="35">
        <v>43100</v>
      </c>
      <c r="K1084" s="34" t="s">
        <v>108</v>
      </c>
      <c r="L1084" s="34" t="s">
        <v>109</v>
      </c>
      <c r="M1084" s="34" t="s">
        <v>110</v>
      </c>
      <c r="N1084" s="34" t="s">
        <v>1155</v>
      </c>
      <c r="O1084" s="34" t="s">
        <v>60</v>
      </c>
      <c r="P1084" s="97">
        <f t="shared" si="16"/>
        <v>1.4</v>
      </c>
    </row>
    <row r="1085" spans="1:16" ht="22.5" hidden="1" customHeight="1">
      <c r="A1085" s="8">
        <v>1082</v>
      </c>
      <c r="B1085" s="32" t="s">
        <v>1906</v>
      </c>
      <c r="C1085" s="33" t="s">
        <v>1853</v>
      </c>
      <c r="D1085" s="39" t="s">
        <v>714</v>
      </c>
      <c r="E1085" s="35">
        <v>42264</v>
      </c>
      <c r="F1085" s="36" t="s">
        <v>2324</v>
      </c>
      <c r="G1085" s="94">
        <v>10</v>
      </c>
      <c r="H1085" s="36">
        <v>20</v>
      </c>
      <c r="I1085" s="37">
        <v>20000</v>
      </c>
      <c r="J1085" s="35">
        <v>42363</v>
      </c>
      <c r="K1085" s="34" t="s">
        <v>1039</v>
      </c>
      <c r="L1085" s="34" t="s">
        <v>109</v>
      </c>
      <c r="M1085" s="34" t="s">
        <v>1040</v>
      </c>
      <c r="N1085" s="34" t="s">
        <v>200</v>
      </c>
      <c r="O1085" s="34" t="s">
        <v>1620</v>
      </c>
      <c r="P1085" s="97">
        <f t="shared" si="16"/>
        <v>2</v>
      </c>
    </row>
    <row r="1086" spans="1:16" ht="22.5" hidden="1" customHeight="1">
      <c r="A1086" s="8">
        <v>1083</v>
      </c>
      <c r="B1086" s="32" t="s">
        <v>417</v>
      </c>
      <c r="C1086" s="33"/>
      <c r="D1086" s="39" t="s">
        <v>187</v>
      </c>
      <c r="E1086" s="35">
        <v>42264</v>
      </c>
      <c r="F1086" s="36" t="s">
        <v>2325</v>
      </c>
      <c r="G1086" s="94">
        <v>1013</v>
      </c>
      <c r="H1086" s="36">
        <v>8000</v>
      </c>
      <c r="I1086" s="37">
        <v>709100</v>
      </c>
      <c r="J1086" s="35">
        <v>43312</v>
      </c>
      <c r="K1086" s="34" t="s">
        <v>19</v>
      </c>
      <c r="L1086" s="34" t="s">
        <v>109</v>
      </c>
      <c r="M1086" s="34" t="s">
        <v>102</v>
      </c>
      <c r="N1086" s="34" t="s">
        <v>1155</v>
      </c>
      <c r="O1086" s="34" t="s">
        <v>60</v>
      </c>
      <c r="P1086" s="97">
        <f t="shared" si="16"/>
        <v>0.70000000000000007</v>
      </c>
    </row>
    <row r="1087" spans="1:16" ht="22.5" hidden="1" customHeight="1">
      <c r="A1087" s="8">
        <v>1084</v>
      </c>
      <c r="B1087" s="32" t="s">
        <v>2326</v>
      </c>
      <c r="C1087" s="33" t="s">
        <v>2327</v>
      </c>
      <c r="D1087" s="39" t="s">
        <v>187</v>
      </c>
      <c r="E1087" s="35">
        <v>42271</v>
      </c>
      <c r="F1087" s="36" t="s">
        <v>2328</v>
      </c>
      <c r="G1087" s="94">
        <v>2.6120000000000001</v>
      </c>
      <c r="H1087" s="36">
        <v>20.59</v>
      </c>
      <c r="I1087" s="37">
        <v>2554</v>
      </c>
      <c r="J1087" s="35">
        <v>42387</v>
      </c>
      <c r="K1087" s="34" t="s">
        <v>19</v>
      </c>
      <c r="L1087" s="34" t="s">
        <v>297</v>
      </c>
      <c r="M1087" s="34" t="s">
        <v>69</v>
      </c>
      <c r="N1087" s="34" t="s">
        <v>200</v>
      </c>
      <c r="O1087" s="34" t="s">
        <v>308</v>
      </c>
      <c r="P1087" s="97">
        <f t="shared" si="16"/>
        <v>0.97779479326186824</v>
      </c>
    </row>
    <row r="1088" spans="1:16" ht="22.5" hidden="1" customHeight="1">
      <c r="A1088" s="8">
        <v>1085</v>
      </c>
      <c r="B1088" s="32" t="s">
        <v>2326</v>
      </c>
      <c r="C1088" s="33" t="s">
        <v>2329</v>
      </c>
      <c r="D1088" s="39" t="s">
        <v>187</v>
      </c>
      <c r="E1088" s="35">
        <v>42271</v>
      </c>
      <c r="F1088" s="36" t="s">
        <v>2330</v>
      </c>
      <c r="G1088" s="94">
        <v>3.9180000000000001</v>
      </c>
      <c r="H1088" s="36">
        <v>30.89</v>
      </c>
      <c r="I1088" s="37">
        <v>2924</v>
      </c>
      <c r="J1088" s="35">
        <v>42387</v>
      </c>
      <c r="K1088" s="34" t="s">
        <v>19</v>
      </c>
      <c r="L1088" s="34" t="s">
        <v>297</v>
      </c>
      <c r="M1088" s="34" t="s">
        <v>69</v>
      </c>
      <c r="N1088" s="34" t="s">
        <v>200</v>
      </c>
      <c r="O1088" s="34" t="s">
        <v>221</v>
      </c>
      <c r="P1088" s="97">
        <f t="shared" si="16"/>
        <v>0.7462991322103113</v>
      </c>
    </row>
    <row r="1089" spans="1:16" ht="22.5" hidden="1" customHeight="1">
      <c r="A1089" s="8">
        <v>1086</v>
      </c>
      <c r="B1089" s="32" t="s">
        <v>2326</v>
      </c>
      <c r="C1089" s="33" t="s">
        <v>2331</v>
      </c>
      <c r="D1089" s="39" t="s">
        <v>187</v>
      </c>
      <c r="E1089" s="35">
        <v>42271</v>
      </c>
      <c r="F1089" s="36" t="s">
        <v>2332</v>
      </c>
      <c r="G1089" s="94">
        <v>2.6120000000000001</v>
      </c>
      <c r="H1089" s="36">
        <v>20.59</v>
      </c>
      <c r="I1089" s="37">
        <v>1897</v>
      </c>
      <c r="J1089" s="35">
        <v>42387</v>
      </c>
      <c r="K1089" s="34" t="s">
        <v>19</v>
      </c>
      <c r="L1089" s="34" t="s">
        <v>297</v>
      </c>
      <c r="M1089" s="34" t="s">
        <v>69</v>
      </c>
      <c r="N1089" s="34" t="s">
        <v>200</v>
      </c>
      <c r="O1089" s="34" t="s">
        <v>308</v>
      </c>
      <c r="P1089" s="97">
        <f t="shared" si="16"/>
        <v>0.72626339969372122</v>
      </c>
    </row>
    <row r="1090" spans="1:16" ht="22.5" hidden="1" customHeight="1">
      <c r="A1090" s="8">
        <v>1087</v>
      </c>
      <c r="B1090" s="32" t="s">
        <v>463</v>
      </c>
      <c r="C1090" s="33" t="s">
        <v>2333</v>
      </c>
      <c r="D1090" s="39" t="s">
        <v>187</v>
      </c>
      <c r="E1090" s="35">
        <v>42271</v>
      </c>
      <c r="F1090" s="36" t="s">
        <v>2334</v>
      </c>
      <c r="G1090" s="94">
        <v>50</v>
      </c>
      <c r="H1090" s="36">
        <v>180.79</v>
      </c>
      <c r="I1090" s="37">
        <v>60830</v>
      </c>
      <c r="J1090" s="35">
        <v>43100</v>
      </c>
      <c r="K1090" s="34" t="s">
        <v>224</v>
      </c>
      <c r="L1090" s="34" t="s">
        <v>130</v>
      </c>
      <c r="M1090" s="34" t="s">
        <v>49</v>
      </c>
      <c r="N1090" s="34" t="s">
        <v>200</v>
      </c>
      <c r="O1090" s="34" t="s">
        <v>111</v>
      </c>
      <c r="P1090" s="97">
        <f t="shared" si="16"/>
        <v>1.2165999999999999</v>
      </c>
    </row>
    <row r="1091" spans="1:16" ht="22.5" hidden="1" customHeight="1">
      <c r="A1091" s="8">
        <v>1088</v>
      </c>
      <c r="B1091" s="32" t="s">
        <v>158</v>
      </c>
      <c r="C1091" s="33"/>
      <c r="D1091" s="39" t="s">
        <v>187</v>
      </c>
      <c r="E1091" s="35">
        <v>42278</v>
      </c>
      <c r="F1091" s="36" t="s">
        <v>2335</v>
      </c>
      <c r="G1091" s="94">
        <v>80</v>
      </c>
      <c r="H1091" s="36">
        <v>630</v>
      </c>
      <c r="I1091" s="37">
        <v>63682</v>
      </c>
      <c r="J1091" s="35">
        <v>42788</v>
      </c>
      <c r="K1091" s="34" t="s">
        <v>19</v>
      </c>
      <c r="L1091" s="34" t="s">
        <v>161</v>
      </c>
      <c r="M1091" s="34" t="s">
        <v>69</v>
      </c>
      <c r="N1091" s="34" t="s">
        <v>1155</v>
      </c>
      <c r="O1091" s="34" t="s">
        <v>28</v>
      </c>
      <c r="P1091" s="97">
        <f t="shared" si="16"/>
        <v>0.79602499999999998</v>
      </c>
    </row>
    <row r="1092" spans="1:16" ht="22.5" hidden="1" customHeight="1">
      <c r="A1092" s="8">
        <v>1089</v>
      </c>
      <c r="B1092" s="32" t="s">
        <v>2336</v>
      </c>
      <c r="C1092" s="33" t="s">
        <v>2337</v>
      </c>
      <c r="D1092" s="39" t="s">
        <v>187</v>
      </c>
      <c r="E1092" s="35">
        <v>42278</v>
      </c>
      <c r="F1092" s="36" t="s">
        <v>2338</v>
      </c>
      <c r="G1092" s="94">
        <v>19.200000000000003</v>
      </c>
      <c r="H1092" s="36">
        <v>151.37</v>
      </c>
      <c r="I1092" s="37">
        <v>22270</v>
      </c>
      <c r="J1092" s="35">
        <v>42613</v>
      </c>
      <c r="K1092" s="34" t="s">
        <v>19</v>
      </c>
      <c r="L1092" s="34" t="s">
        <v>139</v>
      </c>
      <c r="M1092" s="34" t="s">
        <v>69</v>
      </c>
      <c r="N1092" s="34" t="s">
        <v>200</v>
      </c>
      <c r="O1092" s="34" t="s">
        <v>28</v>
      </c>
      <c r="P1092" s="97">
        <f t="shared" si="16"/>
        <v>1.1598958333333331</v>
      </c>
    </row>
    <row r="1093" spans="1:16" ht="22.5" hidden="1" customHeight="1">
      <c r="A1093" s="8">
        <v>1090</v>
      </c>
      <c r="B1093" s="32" t="s">
        <v>2336</v>
      </c>
      <c r="C1093" s="33" t="s">
        <v>1940</v>
      </c>
      <c r="D1093" s="39" t="s">
        <v>187</v>
      </c>
      <c r="E1093" s="35">
        <v>42278</v>
      </c>
      <c r="F1093" s="36" t="s">
        <v>2339</v>
      </c>
      <c r="G1093" s="94">
        <v>50</v>
      </c>
      <c r="H1093" s="36">
        <v>394</v>
      </c>
      <c r="I1093" s="37">
        <v>50400</v>
      </c>
      <c r="J1093" s="35">
        <v>42978</v>
      </c>
      <c r="K1093" s="34" t="s">
        <v>19</v>
      </c>
      <c r="L1093" s="34" t="s">
        <v>139</v>
      </c>
      <c r="M1093" s="34" t="s">
        <v>69</v>
      </c>
      <c r="N1093" s="34" t="s">
        <v>1155</v>
      </c>
      <c r="O1093" s="34" t="s">
        <v>263</v>
      </c>
      <c r="P1093" s="97">
        <f t="shared" ref="P1093:P1156" si="17">I1093/1000/G1093</f>
        <v>1.008</v>
      </c>
    </row>
    <row r="1094" spans="1:16" ht="22.5" hidden="1" customHeight="1">
      <c r="A1094" s="8">
        <v>1091</v>
      </c>
      <c r="B1094" s="32" t="s">
        <v>2340</v>
      </c>
      <c r="C1094" s="33"/>
      <c r="D1094" s="39" t="s">
        <v>187</v>
      </c>
      <c r="E1094" s="35">
        <v>42284</v>
      </c>
      <c r="F1094" s="36" t="s">
        <v>2341</v>
      </c>
      <c r="G1094" s="94">
        <v>5.9370000000000003</v>
      </c>
      <c r="H1094" s="36">
        <v>38.64</v>
      </c>
      <c r="I1094" s="37">
        <v>7205</v>
      </c>
      <c r="J1094" s="35">
        <v>42370</v>
      </c>
      <c r="K1094" s="34" t="s">
        <v>19</v>
      </c>
      <c r="L1094" s="34" t="s">
        <v>297</v>
      </c>
      <c r="M1094" s="34" t="s">
        <v>69</v>
      </c>
      <c r="N1094" s="34" t="s">
        <v>200</v>
      </c>
      <c r="O1094" s="34" t="s">
        <v>60</v>
      </c>
      <c r="P1094" s="97">
        <f t="shared" si="17"/>
        <v>1.2135758800741114</v>
      </c>
    </row>
    <row r="1095" spans="1:16" ht="22.5" hidden="1" customHeight="1">
      <c r="A1095" s="8">
        <v>1092</v>
      </c>
      <c r="B1095" s="32" t="s">
        <v>2342</v>
      </c>
      <c r="C1095" s="33"/>
      <c r="D1095" s="39" t="s">
        <v>187</v>
      </c>
      <c r="E1095" s="35">
        <v>42292</v>
      </c>
      <c r="F1095" s="36" t="s">
        <v>2343</v>
      </c>
      <c r="G1095" s="94">
        <v>5.3339999999999996</v>
      </c>
      <c r="H1095" s="36">
        <v>44.805</v>
      </c>
      <c r="I1095" s="37">
        <v>7500</v>
      </c>
      <c r="J1095" s="35">
        <v>42321</v>
      </c>
      <c r="K1095" s="34" t="s">
        <v>19</v>
      </c>
      <c r="L1095" s="34" t="s">
        <v>297</v>
      </c>
      <c r="M1095" s="34" t="s">
        <v>69</v>
      </c>
      <c r="N1095" s="34" t="s">
        <v>22</v>
      </c>
      <c r="O1095" s="34" t="s">
        <v>221</v>
      </c>
      <c r="P1095" s="97">
        <f t="shared" si="17"/>
        <v>1.4060742407199101</v>
      </c>
    </row>
    <row r="1096" spans="1:16" ht="22.5" hidden="1" customHeight="1">
      <c r="A1096" s="8">
        <v>1093</v>
      </c>
      <c r="B1096" s="32" t="s">
        <v>974</v>
      </c>
      <c r="C1096" s="33"/>
      <c r="D1096" s="39" t="s">
        <v>187</v>
      </c>
      <c r="E1096" s="35">
        <v>42292</v>
      </c>
      <c r="F1096" s="36" t="s">
        <v>2344</v>
      </c>
      <c r="G1096" s="94">
        <v>6.56</v>
      </c>
      <c r="H1096" s="36">
        <v>41.13</v>
      </c>
      <c r="I1096" s="37">
        <v>3293</v>
      </c>
      <c r="J1096" s="35">
        <v>42387</v>
      </c>
      <c r="K1096" s="34" t="s">
        <v>68</v>
      </c>
      <c r="L1096" s="34" t="s">
        <v>139</v>
      </c>
      <c r="M1096" s="34" t="s">
        <v>69</v>
      </c>
      <c r="N1096" s="34" t="s">
        <v>22</v>
      </c>
      <c r="O1096" s="34" t="s">
        <v>111</v>
      </c>
      <c r="P1096" s="97">
        <f t="shared" si="17"/>
        <v>0.50198170731707326</v>
      </c>
    </row>
    <row r="1097" spans="1:16" ht="22.5" hidden="1" customHeight="1">
      <c r="A1097" s="8">
        <v>1094</v>
      </c>
      <c r="B1097" s="32" t="s">
        <v>2345</v>
      </c>
      <c r="C1097" s="33"/>
      <c r="D1097" s="39" t="s">
        <v>187</v>
      </c>
      <c r="E1097" s="35">
        <v>42292</v>
      </c>
      <c r="F1097" s="36" t="s">
        <v>2346</v>
      </c>
      <c r="G1097" s="94">
        <v>900</v>
      </c>
      <c r="H1097" s="36">
        <v>6352</v>
      </c>
      <c r="I1097" s="37">
        <v>959588</v>
      </c>
      <c r="J1097" s="35">
        <v>43405</v>
      </c>
      <c r="K1097" s="34" t="s">
        <v>19</v>
      </c>
      <c r="L1097" s="34" t="s">
        <v>109</v>
      </c>
      <c r="M1097" s="34" t="s">
        <v>21</v>
      </c>
      <c r="N1097" s="34" t="s">
        <v>1155</v>
      </c>
      <c r="O1097" s="34" t="s">
        <v>40</v>
      </c>
      <c r="P1097" s="97">
        <f t="shared" si="17"/>
        <v>1.0662088888888888</v>
      </c>
    </row>
    <row r="1098" spans="1:16" ht="22.5" hidden="1" customHeight="1">
      <c r="A1098" s="8">
        <v>1095</v>
      </c>
      <c r="B1098" s="32" t="s">
        <v>2347</v>
      </c>
      <c r="C1098" s="33"/>
      <c r="D1098" s="39" t="s">
        <v>187</v>
      </c>
      <c r="E1098" s="35">
        <v>42299</v>
      </c>
      <c r="F1098" s="36" t="s">
        <v>2348</v>
      </c>
      <c r="G1098" s="94">
        <v>1.095</v>
      </c>
      <c r="H1098" s="36">
        <v>8.6069999999999993</v>
      </c>
      <c r="I1098" s="37">
        <v>1290</v>
      </c>
      <c r="J1098" s="35">
        <v>42460</v>
      </c>
      <c r="K1098" s="34" t="s">
        <v>19</v>
      </c>
      <c r="L1098" s="34" t="s">
        <v>90</v>
      </c>
      <c r="M1098" s="34" t="s">
        <v>69</v>
      </c>
      <c r="N1098" s="34" t="s">
        <v>200</v>
      </c>
      <c r="O1098" s="34" t="s">
        <v>40</v>
      </c>
      <c r="P1098" s="97">
        <f t="shared" si="17"/>
        <v>1.178082191780822</v>
      </c>
    </row>
    <row r="1099" spans="1:16" ht="22.5" hidden="1" customHeight="1">
      <c r="A1099" s="8">
        <v>1096</v>
      </c>
      <c r="B1099" s="32" t="s">
        <v>2349</v>
      </c>
      <c r="C1099" s="33"/>
      <c r="D1099" s="39" t="s">
        <v>187</v>
      </c>
      <c r="E1099" s="35">
        <v>42306</v>
      </c>
      <c r="F1099" s="36" t="s">
        <v>2350</v>
      </c>
      <c r="G1099" s="94">
        <v>1.375</v>
      </c>
      <c r="H1099" s="36">
        <v>11.16</v>
      </c>
      <c r="I1099" s="37">
        <v>2564</v>
      </c>
      <c r="J1099" s="35">
        <v>42339</v>
      </c>
      <c r="K1099" s="34" t="s">
        <v>19</v>
      </c>
      <c r="L1099" s="34" t="s">
        <v>26</v>
      </c>
      <c r="M1099" s="34" t="s">
        <v>69</v>
      </c>
      <c r="N1099" s="34" t="s">
        <v>200</v>
      </c>
      <c r="O1099" s="34" t="s">
        <v>280</v>
      </c>
      <c r="P1099" s="97">
        <f t="shared" si="17"/>
        <v>1.8647272727272728</v>
      </c>
    </row>
    <row r="1100" spans="1:16" ht="22.5" hidden="1" customHeight="1">
      <c r="A1100" s="8">
        <v>1097</v>
      </c>
      <c r="B1100" s="32" t="s">
        <v>2351</v>
      </c>
      <c r="C1100" s="33" t="s">
        <v>2352</v>
      </c>
      <c r="D1100" s="39" t="s">
        <v>187</v>
      </c>
      <c r="E1100" s="35">
        <v>42320</v>
      </c>
      <c r="F1100" s="36" t="s">
        <v>2353</v>
      </c>
      <c r="G1100" s="94">
        <v>30.330000000000002</v>
      </c>
      <c r="H1100" s="36">
        <v>178.875</v>
      </c>
      <c r="I1100" s="37">
        <v>6765</v>
      </c>
      <c r="J1100" s="35">
        <v>42735</v>
      </c>
      <c r="K1100" s="34" t="s">
        <v>2354</v>
      </c>
      <c r="L1100" s="34" t="s">
        <v>109</v>
      </c>
      <c r="M1100" s="34" t="s">
        <v>69</v>
      </c>
      <c r="N1100" s="34" t="s">
        <v>1155</v>
      </c>
      <c r="O1100" s="34" t="s">
        <v>358</v>
      </c>
      <c r="P1100" s="97">
        <f t="shared" si="17"/>
        <v>0.22304648862512361</v>
      </c>
    </row>
    <row r="1101" spans="1:16" ht="22.5" hidden="1" customHeight="1">
      <c r="A1101" s="8">
        <v>1098</v>
      </c>
      <c r="B1101" s="32" t="s">
        <v>2351</v>
      </c>
      <c r="C1101" s="33" t="s">
        <v>551</v>
      </c>
      <c r="D1101" s="39" t="s">
        <v>187</v>
      </c>
      <c r="E1101" s="35">
        <v>42326</v>
      </c>
      <c r="F1101" s="36" t="s">
        <v>2355</v>
      </c>
      <c r="G1101" s="94">
        <v>30.330000000000002</v>
      </c>
      <c r="H1101" s="36">
        <v>119.25</v>
      </c>
      <c r="I1101" s="37">
        <v>41595</v>
      </c>
      <c r="J1101" s="35">
        <v>42735</v>
      </c>
      <c r="K1101" s="34" t="s">
        <v>2354</v>
      </c>
      <c r="L1101" s="34" t="s">
        <v>109</v>
      </c>
      <c r="M1101" s="34" t="s">
        <v>69</v>
      </c>
      <c r="N1101" s="34" t="s">
        <v>1155</v>
      </c>
      <c r="O1101" s="34" t="s">
        <v>358</v>
      </c>
      <c r="P1101" s="97">
        <f t="shared" si="17"/>
        <v>1.3714144411473788</v>
      </c>
    </row>
    <row r="1102" spans="1:16" ht="22.5" hidden="1" customHeight="1">
      <c r="A1102" s="8">
        <v>1099</v>
      </c>
      <c r="B1102" s="32" t="s">
        <v>2356</v>
      </c>
      <c r="C1102" s="33"/>
      <c r="D1102" s="39" t="s">
        <v>187</v>
      </c>
      <c r="E1102" s="35">
        <v>42334</v>
      </c>
      <c r="F1102" s="36" t="s">
        <v>2357</v>
      </c>
      <c r="G1102" s="94">
        <v>240</v>
      </c>
      <c r="H1102" s="36">
        <v>2000</v>
      </c>
      <c r="I1102" s="37">
        <v>275497</v>
      </c>
      <c r="J1102" s="35">
        <v>43344</v>
      </c>
      <c r="K1102" s="34" t="s">
        <v>19</v>
      </c>
      <c r="L1102" s="34" t="s">
        <v>109</v>
      </c>
      <c r="M1102" s="34" t="s">
        <v>21</v>
      </c>
      <c r="N1102" s="34" t="s">
        <v>1155</v>
      </c>
      <c r="O1102" s="34" t="s">
        <v>23</v>
      </c>
      <c r="P1102" s="97">
        <f t="shared" si="17"/>
        <v>1.1479041666666667</v>
      </c>
    </row>
    <row r="1103" spans="1:16" ht="22.5" hidden="1" customHeight="1">
      <c r="A1103" s="8">
        <v>1100</v>
      </c>
      <c r="B1103" s="32" t="s">
        <v>2358</v>
      </c>
      <c r="C1103" s="33"/>
      <c r="D1103" s="39" t="s">
        <v>187</v>
      </c>
      <c r="E1103" s="35">
        <v>42334</v>
      </c>
      <c r="F1103" s="36" t="s">
        <v>2359</v>
      </c>
      <c r="G1103" s="94">
        <v>7.9</v>
      </c>
      <c r="H1103" s="36">
        <v>65.400000000000006</v>
      </c>
      <c r="I1103" s="37">
        <v>13000</v>
      </c>
      <c r="J1103" s="35">
        <v>42704</v>
      </c>
      <c r="K1103" s="34" t="s">
        <v>19</v>
      </c>
      <c r="L1103" s="34" t="s">
        <v>109</v>
      </c>
      <c r="M1103" s="34" t="s">
        <v>27</v>
      </c>
      <c r="N1103" s="34" t="s">
        <v>200</v>
      </c>
      <c r="O1103" s="34" t="s">
        <v>23</v>
      </c>
      <c r="P1103" s="97">
        <f t="shared" si="17"/>
        <v>1.6455696202531644</v>
      </c>
    </row>
    <row r="1104" spans="1:16" ht="22.5" hidden="1" customHeight="1">
      <c r="A1104" s="8">
        <v>1101</v>
      </c>
      <c r="B1104" s="32" t="s">
        <v>2360</v>
      </c>
      <c r="C1104" s="33"/>
      <c r="D1104" s="39" t="s">
        <v>187</v>
      </c>
      <c r="E1104" s="35">
        <v>42334</v>
      </c>
      <c r="F1104" s="36" t="s">
        <v>2361</v>
      </c>
      <c r="G1104" s="94">
        <v>2.84</v>
      </c>
      <c r="H1104" s="36">
        <v>24.878</v>
      </c>
      <c r="I1104" s="37">
        <v>5053</v>
      </c>
      <c r="J1104" s="35">
        <v>42522</v>
      </c>
      <c r="K1104" s="34" t="s">
        <v>96</v>
      </c>
      <c r="L1104" s="34" t="s">
        <v>109</v>
      </c>
      <c r="M1104" s="34" t="s">
        <v>69</v>
      </c>
      <c r="N1104" s="34" t="s">
        <v>1155</v>
      </c>
      <c r="O1104" s="34" t="s">
        <v>54</v>
      </c>
      <c r="P1104" s="97">
        <f t="shared" si="17"/>
        <v>1.7792253521126762</v>
      </c>
    </row>
    <row r="1105" spans="1:16" ht="22.5" hidden="1" customHeight="1">
      <c r="A1105" s="8">
        <v>1102</v>
      </c>
      <c r="B1105" s="32" t="s">
        <v>2362</v>
      </c>
      <c r="C1105" s="33"/>
      <c r="D1105" s="39" t="s">
        <v>187</v>
      </c>
      <c r="E1105" s="35">
        <v>42341</v>
      </c>
      <c r="F1105" s="36" t="s">
        <v>2363</v>
      </c>
      <c r="G1105" s="94">
        <v>7.9619999999999997</v>
      </c>
      <c r="H1105" s="36">
        <v>66.95</v>
      </c>
      <c r="I1105" s="37">
        <v>6362</v>
      </c>
      <c r="J1105" s="35">
        <v>42479</v>
      </c>
      <c r="K1105" s="34" t="s">
        <v>19</v>
      </c>
      <c r="L1105" s="34" t="s">
        <v>237</v>
      </c>
      <c r="M1105" s="34" t="s">
        <v>69</v>
      </c>
      <c r="N1105" s="34" t="s">
        <v>200</v>
      </c>
      <c r="O1105" s="34" t="s">
        <v>28</v>
      </c>
      <c r="P1105" s="97">
        <f t="shared" si="17"/>
        <v>0.79904546596332582</v>
      </c>
    </row>
    <row r="1106" spans="1:16" ht="22.5" hidden="1" customHeight="1">
      <c r="A1106" s="8">
        <v>1103</v>
      </c>
      <c r="B1106" s="32" t="s">
        <v>2364</v>
      </c>
      <c r="C1106" s="33"/>
      <c r="D1106" s="39" t="s">
        <v>99</v>
      </c>
      <c r="E1106" s="35">
        <v>42341</v>
      </c>
      <c r="F1106" s="36" t="s">
        <v>2365</v>
      </c>
      <c r="G1106" s="94">
        <v>946.09999999999991</v>
      </c>
      <c r="H1106" s="36">
        <v>7506.8</v>
      </c>
      <c r="I1106" s="37">
        <v>946070</v>
      </c>
      <c r="J1106" s="35">
        <v>43282</v>
      </c>
      <c r="K1106" s="34" t="s">
        <v>19</v>
      </c>
      <c r="L1106" s="34" t="s">
        <v>101</v>
      </c>
      <c r="M1106" s="34" t="s">
        <v>102</v>
      </c>
      <c r="N1106" s="34" t="s">
        <v>1155</v>
      </c>
      <c r="O1106" s="34" t="s">
        <v>23</v>
      </c>
      <c r="P1106" s="97">
        <f t="shared" si="17"/>
        <v>0.99996829087834282</v>
      </c>
    </row>
    <row r="1107" spans="1:16" ht="22.5" hidden="1" customHeight="1">
      <c r="A1107" s="8">
        <v>1104</v>
      </c>
      <c r="B1107" s="32" t="s">
        <v>2366</v>
      </c>
      <c r="C1107" s="33"/>
      <c r="D1107" s="39" t="s">
        <v>187</v>
      </c>
      <c r="E1107" s="35">
        <v>42348</v>
      </c>
      <c r="F1107" s="36" t="s">
        <v>2367</v>
      </c>
      <c r="G1107" s="94">
        <v>28.5</v>
      </c>
      <c r="H1107" s="36">
        <v>61.54</v>
      </c>
      <c r="I1107" s="37">
        <v>59320</v>
      </c>
      <c r="J1107" s="35">
        <v>43013</v>
      </c>
      <c r="K1107" s="34" t="s">
        <v>1039</v>
      </c>
      <c r="L1107" s="34" t="s">
        <v>109</v>
      </c>
      <c r="M1107" s="34" t="s">
        <v>1040</v>
      </c>
      <c r="N1107" s="34" t="s">
        <v>1155</v>
      </c>
      <c r="O1107" s="34" t="s">
        <v>28</v>
      </c>
      <c r="P1107" s="97">
        <f t="shared" si="17"/>
        <v>2.0814035087719298</v>
      </c>
    </row>
    <row r="1108" spans="1:16" ht="22.5" hidden="1" customHeight="1">
      <c r="A1108" s="8">
        <v>1105</v>
      </c>
      <c r="B1108" s="32" t="s">
        <v>2368</v>
      </c>
      <c r="C1108" s="33"/>
      <c r="D1108" s="39" t="s">
        <v>2369</v>
      </c>
      <c r="E1108" s="35">
        <v>42360</v>
      </c>
      <c r="F1108" s="36" t="s">
        <v>2370</v>
      </c>
      <c r="G1108" s="94">
        <v>540</v>
      </c>
      <c r="H1108" s="36">
        <v>4730</v>
      </c>
      <c r="I1108" s="37">
        <v>40000</v>
      </c>
      <c r="J1108" s="35">
        <v>42412</v>
      </c>
      <c r="K1108" s="34" t="s">
        <v>53</v>
      </c>
      <c r="L1108" s="34" t="s">
        <v>53</v>
      </c>
      <c r="M1108" s="34" t="s">
        <v>53</v>
      </c>
      <c r="N1108" s="34" t="s">
        <v>22</v>
      </c>
      <c r="O1108" s="34" t="s">
        <v>63</v>
      </c>
      <c r="P1108" s="97">
        <f t="shared" si="17"/>
        <v>7.407407407407407E-2</v>
      </c>
    </row>
    <row r="1109" spans="1:16" ht="22.5" hidden="1" customHeight="1">
      <c r="A1109" s="8">
        <v>1106</v>
      </c>
      <c r="B1109" s="32" t="s">
        <v>2371</v>
      </c>
      <c r="C1109" s="33" t="s">
        <v>2372</v>
      </c>
      <c r="D1109" s="39" t="s">
        <v>187</v>
      </c>
      <c r="E1109" s="35">
        <v>42369</v>
      </c>
      <c r="F1109" s="36" t="s">
        <v>2373</v>
      </c>
      <c r="G1109" s="94">
        <v>8</v>
      </c>
      <c r="H1109" s="36">
        <v>33</v>
      </c>
      <c r="I1109" s="37">
        <v>12000</v>
      </c>
      <c r="J1109" s="35">
        <v>17127</v>
      </c>
      <c r="K1109" s="34" t="s">
        <v>43</v>
      </c>
      <c r="L1109" s="34" t="s">
        <v>2374</v>
      </c>
      <c r="M1109" s="34" t="s">
        <v>44</v>
      </c>
      <c r="N1109" s="34" t="s">
        <v>22</v>
      </c>
      <c r="O1109" s="34" t="s">
        <v>212</v>
      </c>
      <c r="P1109" s="97">
        <f t="shared" si="17"/>
        <v>1.5</v>
      </c>
    </row>
    <row r="1110" spans="1:16" ht="22.5" hidden="1" customHeight="1">
      <c r="A1110" s="8">
        <v>1107</v>
      </c>
      <c r="B1110" s="32" t="s">
        <v>2371</v>
      </c>
      <c r="C1110" s="33" t="s">
        <v>2375</v>
      </c>
      <c r="D1110" s="39" t="s">
        <v>187</v>
      </c>
      <c r="E1110" s="35">
        <v>42369</v>
      </c>
      <c r="F1110" s="36" t="s">
        <v>2376</v>
      </c>
      <c r="G1110" s="94">
        <v>30</v>
      </c>
      <c r="H1110" s="36">
        <v>150</v>
      </c>
      <c r="I1110" s="37">
        <v>45000</v>
      </c>
      <c r="J1110" s="35">
        <v>23674</v>
      </c>
      <c r="K1110" s="34" t="s">
        <v>43</v>
      </c>
      <c r="L1110" s="34" t="s">
        <v>2374</v>
      </c>
      <c r="M1110" s="34" t="s">
        <v>44</v>
      </c>
      <c r="N1110" s="34" t="s">
        <v>22</v>
      </c>
      <c r="O1110" s="34" t="s">
        <v>212</v>
      </c>
      <c r="P1110" s="97">
        <f t="shared" si="17"/>
        <v>1.5</v>
      </c>
    </row>
    <row r="1111" spans="1:16" ht="22.5" hidden="1" customHeight="1">
      <c r="A1111" s="8">
        <v>1108</v>
      </c>
      <c r="B1111" s="32" t="s">
        <v>2371</v>
      </c>
      <c r="C1111" s="33" t="s">
        <v>2377</v>
      </c>
      <c r="D1111" s="39" t="s">
        <v>187</v>
      </c>
      <c r="E1111" s="35">
        <v>42369</v>
      </c>
      <c r="F1111" s="36" t="s">
        <v>2378</v>
      </c>
      <c r="G1111" s="94">
        <v>2.8</v>
      </c>
      <c r="H1111" s="36">
        <v>13.73</v>
      </c>
      <c r="I1111" s="37">
        <v>4200</v>
      </c>
      <c r="J1111" s="35" t="s">
        <v>2379</v>
      </c>
      <c r="K1111" s="34" t="s">
        <v>43</v>
      </c>
      <c r="L1111" s="34" t="s">
        <v>2374</v>
      </c>
      <c r="M1111" s="34" t="s">
        <v>44</v>
      </c>
      <c r="N1111" s="34" t="s">
        <v>22</v>
      </c>
      <c r="O1111" s="34" t="s">
        <v>280</v>
      </c>
      <c r="P1111" s="97">
        <f t="shared" si="17"/>
        <v>1.5000000000000002</v>
      </c>
    </row>
    <row r="1112" spans="1:16" ht="22.5" hidden="1" customHeight="1">
      <c r="A1112" s="8">
        <v>1109</v>
      </c>
      <c r="B1112" s="32" t="s">
        <v>2371</v>
      </c>
      <c r="C1112" s="33" t="s">
        <v>2380</v>
      </c>
      <c r="D1112" s="39" t="s">
        <v>187</v>
      </c>
      <c r="E1112" s="35">
        <v>42369</v>
      </c>
      <c r="F1112" s="36" t="s">
        <v>2381</v>
      </c>
      <c r="G1112" s="94">
        <v>2.12</v>
      </c>
      <c r="H1112" s="36">
        <v>5.97</v>
      </c>
      <c r="I1112" s="37">
        <v>3180</v>
      </c>
      <c r="J1112" s="35">
        <v>3058</v>
      </c>
      <c r="K1112" s="34" t="s">
        <v>43</v>
      </c>
      <c r="L1112" s="34" t="s">
        <v>2374</v>
      </c>
      <c r="M1112" s="34" t="s">
        <v>44</v>
      </c>
      <c r="N1112" s="34" t="s">
        <v>22</v>
      </c>
      <c r="O1112" s="34" t="s">
        <v>280</v>
      </c>
      <c r="P1112" s="97">
        <f t="shared" si="17"/>
        <v>1.5</v>
      </c>
    </row>
    <row r="1113" spans="1:16" ht="22.5" hidden="1" customHeight="1">
      <c r="A1113" s="8">
        <v>1110</v>
      </c>
      <c r="B1113" s="32" t="s">
        <v>2371</v>
      </c>
      <c r="C1113" s="33" t="s">
        <v>2382</v>
      </c>
      <c r="D1113" s="39" t="s">
        <v>187</v>
      </c>
      <c r="E1113" s="35">
        <v>42369</v>
      </c>
      <c r="F1113" s="36" t="s">
        <v>2383</v>
      </c>
      <c r="G1113" s="94">
        <v>22.524999999999999</v>
      </c>
      <c r="H1113" s="36">
        <v>3</v>
      </c>
      <c r="I1113" s="37">
        <v>33787.5</v>
      </c>
      <c r="J1113" s="35">
        <v>18732</v>
      </c>
      <c r="K1113" s="34" t="s">
        <v>43</v>
      </c>
      <c r="L1113" s="34" t="s">
        <v>2374</v>
      </c>
      <c r="M1113" s="34" t="s">
        <v>44</v>
      </c>
      <c r="N1113" s="34" t="s">
        <v>22</v>
      </c>
      <c r="O1113" s="34" t="s">
        <v>84</v>
      </c>
      <c r="P1113" s="97">
        <f t="shared" si="17"/>
        <v>1.5000000000000002</v>
      </c>
    </row>
    <row r="1114" spans="1:16" ht="22.5" hidden="1" customHeight="1">
      <c r="A1114" s="8">
        <v>1111</v>
      </c>
      <c r="B1114" s="32" t="s">
        <v>2371</v>
      </c>
      <c r="C1114" s="33" t="s">
        <v>2384</v>
      </c>
      <c r="D1114" s="39" t="s">
        <v>187</v>
      </c>
      <c r="E1114" s="35">
        <v>42369</v>
      </c>
      <c r="F1114" s="36" t="s">
        <v>2385</v>
      </c>
      <c r="G1114" s="94">
        <v>0.6</v>
      </c>
      <c r="H1114" s="36">
        <v>0.2</v>
      </c>
      <c r="I1114" s="37">
        <v>1200</v>
      </c>
      <c r="J1114" s="35">
        <v>36130</v>
      </c>
      <c r="K1114" s="34" t="s">
        <v>108</v>
      </c>
      <c r="L1114" s="34" t="s">
        <v>2374</v>
      </c>
      <c r="M1114" s="34" t="s">
        <v>110</v>
      </c>
      <c r="N1114" s="34" t="s">
        <v>22</v>
      </c>
      <c r="O1114" s="34" t="s">
        <v>358</v>
      </c>
      <c r="P1114" s="97">
        <f t="shared" si="17"/>
        <v>2</v>
      </c>
    </row>
    <row r="1115" spans="1:16" ht="22.5" hidden="1" customHeight="1">
      <c r="A1115" s="8">
        <v>1112</v>
      </c>
      <c r="B1115" s="32" t="s">
        <v>2371</v>
      </c>
      <c r="C1115" s="33" t="s">
        <v>2386</v>
      </c>
      <c r="D1115" s="39" t="s">
        <v>187</v>
      </c>
      <c r="E1115" s="35">
        <v>42369</v>
      </c>
      <c r="F1115" s="36" t="s">
        <v>2387</v>
      </c>
      <c r="G1115" s="94">
        <v>84.2</v>
      </c>
      <c r="H1115" s="36">
        <v>198.6</v>
      </c>
      <c r="I1115" s="37">
        <v>168400</v>
      </c>
      <c r="J1115" s="35">
        <v>34523</v>
      </c>
      <c r="K1115" s="34" t="s">
        <v>108</v>
      </c>
      <c r="L1115" s="34" t="s">
        <v>2374</v>
      </c>
      <c r="M1115" s="34" t="s">
        <v>110</v>
      </c>
      <c r="N1115" s="34" t="s">
        <v>22</v>
      </c>
      <c r="O1115" s="34" t="s">
        <v>111</v>
      </c>
      <c r="P1115" s="97">
        <f t="shared" si="17"/>
        <v>2</v>
      </c>
    </row>
    <row r="1116" spans="1:16" ht="22.5" hidden="1" customHeight="1">
      <c r="A1116" s="8">
        <v>1113</v>
      </c>
      <c r="B1116" s="32" t="s">
        <v>2371</v>
      </c>
      <c r="C1116" s="33" t="s">
        <v>2388</v>
      </c>
      <c r="D1116" s="39" t="s">
        <v>187</v>
      </c>
      <c r="E1116" s="35">
        <v>42369</v>
      </c>
      <c r="F1116" s="36" t="s">
        <v>2389</v>
      </c>
      <c r="G1116" s="94">
        <v>1.5</v>
      </c>
      <c r="H1116" s="36">
        <v>2.1749999999999998</v>
      </c>
      <c r="I1116" s="37">
        <v>3000</v>
      </c>
      <c r="J1116" s="35">
        <v>40695</v>
      </c>
      <c r="K1116" s="34" t="s">
        <v>108</v>
      </c>
      <c r="L1116" s="34" t="s">
        <v>2374</v>
      </c>
      <c r="M1116" s="34" t="s">
        <v>110</v>
      </c>
      <c r="N1116" s="34" t="s">
        <v>22</v>
      </c>
      <c r="O1116" s="34" t="s">
        <v>289</v>
      </c>
      <c r="P1116" s="97">
        <f t="shared" si="17"/>
        <v>2</v>
      </c>
    </row>
    <row r="1117" spans="1:16" ht="22.5" hidden="1" customHeight="1">
      <c r="A1117" s="8">
        <v>1114</v>
      </c>
      <c r="B1117" s="32" t="s">
        <v>2371</v>
      </c>
      <c r="C1117" s="33" t="s">
        <v>2390</v>
      </c>
      <c r="D1117" s="39" t="s">
        <v>187</v>
      </c>
      <c r="E1117" s="35">
        <v>42369</v>
      </c>
      <c r="F1117" s="36" t="s">
        <v>2391</v>
      </c>
      <c r="G1117" s="94">
        <v>574.85</v>
      </c>
      <c r="H1117" s="36">
        <v>4009.91</v>
      </c>
      <c r="I1117" s="37">
        <v>693700</v>
      </c>
      <c r="J1117" s="35">
        <v>29913</v>
      </c>
      <c r="K1117" s="34" t="s">
        <v>2392</v>
      </c>
      <c r="L1117" s="34" t="s">
        <v>2374</v>
      </c>
      <c r="M1117" s="34" t="s">
        <v>2393</v>
      </c>
      <c r="N1117" s="34" t="s">
        <v>22</v>
      </c>
      <c r="O1117" s="34" t="s">
        <v>283</v>
      </c>
      <c r="P1117" s="97">
        <f t="shared" si="17"/>
        <v>1.2067495868487432</v>
      </c>
    </row>
    <row r="1118" spans="1:16" ht="22.5" hidden="1" customHeight="1">
      <c r="A1118" s="8">
        <v>1115</v>
      </c>
      <c r="B1118" s="32" t="s">
        <v>2371</v>
      </c>
      <c r="C1118" s="33" t="s">
        <v>2394</v>
      </c>
      <c r="D1118" s="39" t="s">
        <v>187</v>
      </c>
      <c r="E1118" s="35">
        <v>42369</v>
      </c>
      <c r="F1118" s="36" t="s">
        <v>2395</v>
      </c>
      <c r="G1118" s="94">
        <v>10</v>
      </c>
      <c r="H1118" s="36">
        <v>42.32</v>
      </c>
      <c r="I1118" s="37">
        <v>12000</v>
      </c>
      <c r="J1118" s="35">
        <v>37073</v>
      </c>
      <c r="K1118" s="34" t="s">
        <v>1271</v>
      </c>
      <c r="L1118" s="34" t="s">
        <v>2374</v>
      </c>
      <c r="M1118" s="34" t="s">
        <v>1272</v>
      </c>
      <c r="N1118" s="34" t="s">
        <v>22</v>
      </c>
      <c r="O1118" s="34" t="s">
        <v>358</v>
      </c>
      <c r="P1118" s="97">
        <f t="shared" si="17"/>
        <v>1.2</v>
      </c>
    </row>
    <row r="1119" spans="1:16" ht="22.5" customHeight="1">
      <c r="A1119" s="8">
        <v>1116</v>
      </c>
      <c r="B1119" s="32" t="s">
        <v>2371</v>
      </c>
      <c r="C1119" s="33" t="s">
        <v>2396</v>
      </c>
      <c r="D1119" s="39" t="s">
        <v>187</v>
      </c>
      <c r="E1119" s="35">
        <v>42369</v>
      </c>
      <c r="F1119" s="36" t="s">
        <v>2397</v>
      </c>
      <c r="G1119" s="94">
        <v>3</v>
      </c>
      <c r="H1119" s="36">
        <v>8.1999999999999993</v>
      </c>
      <c r="I1119" s="37">
        <v>4500</v>
      </c>
      <c r="J1119" s="35">
        <v>10472</v>
      </c>
      <c r="K1119" s="34" t="s">
        <v>43</v>
      </c>
      <c r="L1119" s="34" t="s">
        <v>2374</v>
      </c>
      <c r="M1119" s="34" t="s">
        <v>44</v>
      </c>
      <c r="N1119" s="34" t="s">
        <v>22</v>
      </c>
      <c r="O1119" s="34" t="s">
        <v>153</v>
      </c>
      <c r="P1119" s="97">
        <f t="shared" si="17"/>
        <v>1.5</v>
      </c>
    </row>
    <row r="1120" spans="1:16" ht="22.5" hidden="1" customHeight="1">
      <c r="A1120" s="8">
        <v>1117</v>
      </c>
      <c r="B1120" s="32" t="s">
        <v>2371</v>
      </c>
      <c r="C1120" s="33" t="s">
        <v>2398</v>
      </c>
      <c r="D1120" s="39" t="s">
        <v>187</v>
      </c>
      <c r="E1120" s="35">
        <v>42369</v>
      </c>
      <c r="F1120" s="36" t="s">
        <v>2399</v>
      </c>
      <c r="G1120" s="94">
        <v>14</v>
      </c>
      <c r="H1120" s="36">
        <v>41</v>
      </c>
      <c r="I1120" s="37">
        <v>21000</v>
      </c>
      <c r="J1120" s="35">
        <v>23139</v>
      </c>
      <c r="K1120" s="34" t="s">
        <v>43</v>
      </c>
      <c r="L1120" s="34" t="s">
        <v>2374</v>
      </c>
      <c r="M1120" s="34" t="s">
        <v>44</v>
      </c>
      <c r="N1120" s="34" t="s">
        <v>22</v>
      </c>
      <c r="O1120" s="34" t="s">
        <v>205</v>
      </c>
      <c r="P1120" s="97">
        <f t="shared" si="17"/>
        <v>1.5</v>
      </c>
    </row>
    <row r="1121" spans="1:16" ht="22.5" customHeight="1">
      <c r="A1121" s="8">
        <v>1118</v>
      </c>
      <c r="B1121" s="32" t="s">
        <v>2371</v>
      </c>
      <c r="C1121" s="33" t="s">
        <v>2400</v>
      </c>
      <c r="D1121" s="39" t="s">
        <v>187</v>
      </c>
      <c r="E1121" s="35">
        <v>42369</v>
      </c>
      <c r="F1121" s="36" t="s">
        <v>2401</v>
      </c>
      <c r="G1121" s="94">
        <v>25</v>
      </c>
      <c r="H1121" s="36">
        <v>81.5</v>
      </c>
      <c r="I1121" s="37">
        <v>37500</v>
      </c>
      <c r="J1121" s="35">
        <v>5661</v>
      </c>
      <c r="K1121" s="34" t="s">
        <v>43</v>
      </c>
      <c r="L1121" s="34" t="s">
        <v>2374</v>
      </c>
      <c r="M1121" s="34" t="s">
        <v>44</v>
      </c>
      <c r="N1121" s="34" t="s">
        <v>22</v>
      </c>
      <c r="O1121" s="34" t="s">
        <v>153</v>
      </c>
      <c r="P1121" s="97">
        <f t="shared" si="17"/>
        <v>1.5</v>
      </c>
    </row>
    <row r="1122" spans="1:16" ht="22.5" hidden="1" customHeight="1">
      <c r="A1122" s="8">
        <v>1119</v>
      </c>
      <c r="B1122" s="32" t="s">
        <v>2371</v>
      </c>
      <c r="C1122" s="33" t="s">
        <v>2402</v>
      </c>
      <c r="D1122" s="39" t="s">
        <v>187</v>
      </c>
      <c r="E1122" s="35">
        <v>42369</v>
      </c>
      <c r="F1122" s="36" t="s">
        <v>2403</v>
      </c>
      <c r="G1122" s="94">
        <v>9.6</v>
      </c>
      <c r="H1122" s="36">
        <v>40.799999999999997</v>
      </c>
      <c r="I1122" s="37">
        <v>14400</v>
      </c>
      <c r="J1122" s="35">
        <v>21610</v>
      </c>
      <c r="K1122" s="34" t="s">
        <v>43</v>
      </c>
      <c r="L1122" s="34" t="s">
        <v>2374</v>
      </c>
      <c r="M1122" s="34" t="s">
        <v>44</v>
      </c>
      <c r="N1122" s="34" t="s">
        <v>22</v>
      </c>
      <c r="O1122" s="34" t="s">
        <v>54</v>
      </c>
      <c r="P1122" s="97">
        <f t="shared" si="17"/>
        <v>1.5</v>
      </c>
    </row>
    <row r="1123" spans="1:16" ht="22.5" hidden="1" customHeight="1">
      <c r="A1123" s="8">
        <v>1120</v>
      </c>
      <c r="B1123" s="32" t="s">
        <v>2371</v>
      </c>
      <c r="C1123" s="33" t="s">
        <v>2404</v>
      </c>
      <c r="D1123" s="39" t="s">
        <v>187</v>
      </c>
      <c r="E1123" s="35">
        <v>42369</v>
      </c>
      <c r="F1123" s="36" t="s">
        <v>2405</v>
      </c>
      <c r="G1123" s="94">
        <v>19.2</v>
      </c>
      <c r="H1123" s="36">
        <v>92.08</v>
      </c>
      <c r="I1123" s="37">
        <v>28800</v>
      </c>
      <c r="J1123" s="35">
        <v>21052</v>
      </c>
      <c r="K1123" s="34" t="s">
        <v>43</v>
      </c>
      <c r="L1123" s="34" t="s">
        <v>2374</v>
      </c>
      <c r="M1123" s="34" t="s">
        <v>44</v>
      </c>
      <c r="N1123" s="34" t="s">
        <v>22</v>
      </c>
      <c r="O1123" s="34" t="s">
        <v>54</v>
      </c>
      <c r="P1123" s="97">
        <f t="shared" si="17"/>
        <v>1.5</v>
      </c>
    </row>
    <row r="1124" spans="1:16" ht="22.5" hidden="1" customHeight="1">
      <c r="A1124" s="8">
        <v>1121</v>
      </c>
      <c r="B1124" s="32" t="s">
        <v>2371</v>
      </c>
      <c r="C1124" s="33" t="s">
        <v>2406</v>
      </c>
      <c r="D1124" s="39" t="s">
        <v>187</v>
      </c>
      <c r="E1124" s="35">
        <v>42369</v>
      </c>
      <c r="F1124" s="36" t="s">
        <v>2407</v>
      </c>
      <c r="G1124" s="94">
        <v>0.97</v>
      </c>
      <c r="H1124" s="36">
        <v>2.04</v>
      </c>
      <c r="I1124" s="37">
        <v>1940</v>
      </c>
      <c r="J1124" s="35">
        <v>41027</v>
      </c>
      <c r="K1124" s="34" t="s">
        <v>1039</v>
      </c>
      <c r="L1124" s="34" t="s">
        <v>2374</v>
      </c>
      <c r="M1124" s="34" t="s">
        <v>1040</v>
      </c>
      <c r="N1124" s="34" t="s">
        <v>22</v>
      </c>
      <c r="O1124" s="34" t="s">
        <v>358</v>
      </c>
      <c r="P1124" s="97">
        <f t="shared" si="17"/>
        <v>2</v>
      </c>
    </row>
    <row r="1125" spans="1:16" ht="22.5" hidden="1" customHeight="1">
      <c r="A1125" s="8">
        <v>1122</v>
      </c>
      <c r="B1125" s="32" t="s">
        <v>2371</v>
      </c>
      <c r="C1125" s="33" t="s">
        <v>2408</v>
      </c>
      <c r="D1125" s="39" t="s">
        <v>187</v>
      </c>
      <c r="E1125" s="35">
        <v>42369</v>
      </c>
      <c r="F1125" s="36" t="s">
        <v>2409</v>
      </c>
      <c r="G1125" s="94">
        <v>225.00000000000003</v>
      </c>
      <c r="H1125" s="36">
        <v>1749</v>
      </c>
      <c r="I1125" s="37">
        <v>270000.00000000006</v>
      </c>
      <c r="J1125" s="35">
        <v>30208</v>
      </c>
      <c r="K1125" s="34" t="s">
        <v>1271</v>
      </c>
      <c r="L1125" s="34" t="s">
        <v>2374</v>
      </c>
      <c r="M1125" s="34" t="s">
        <v>1272</v>
      </c>
      <c r="N1125" s="34" t="s">
        <v>22</v>
      </c>
      <c r="O1125" s="34" t="s">
        <v>126</v>
      </c>
      <c r="P1125" s="97">
        <f t="shared" si="17"/>
        <v>1.2000000000000002</v>
      </c>
    </row>
    <row r="1126" spans="1:16" ht="22.5" hidden="1" customHeight="1">
      <c r="A1126" s="8">
        <v>1123</v>
      </c>
      <c r="B1126" s="32" t="s">
        <v>2371</v>
      </c>
      <c r="C1126" s="33" t="s">
        <v>2410</v>
      </c>
      <c r="D1126" s="39" t="s">
        <v>187</v>
      </c>
      <c r="E1126" s="35">
        <v>42369</v>
      </c>
      <c r="F1126" s="36" t="s">
        <v>2411</v>
      </c>
      <c r="G1126" s="94">
        <v>68.599999999999994</v>
      </c>
      <c r="H1126" s="36">
        <v>391.983</v>
      </c>
      <c r="I1126" s="37">
        <v>82320</v>
      </c>
      <c r="J1126" s="35">
        <v>33388</v>
      </c>
      <c r="K1126" s="34" t="s">
        <v>1271</v>
      </c>
      <c r="L1126" s="34" t="s">
        <v>2374</v>
      </c>
      <c r="M1126" s="34" t="s">
        <v>1272</v>
      </c>
      <c r="N1126" s="34" t="s">
        <v>22</v>
      </c>
      <c r="O1126" s="34" t="s">
        <v>280</v>
      </c>
      <c r="P1126" s="97">
        <f t="shared" si="17"/>
        <v>1.2</v>
      </c>
    </row>
    <row r="1127" spans="1:16" ht="22.5" hidden="1" customHeight="1">
      <c r="A1127" s="8">
        <v>1124</v>
      </c>
      <c r="B1127" s="32" t="s">
        <v>2371</v>
      </c>
      <c r="C1127" s="33" t="s">
        <v>2412</v>
      </c>
      <c r="D1127" s="39" t="s">
        <v>187</v>
      </c>
      <c r="E1127" s="35">
        <v>42369</v>
      </c>
      <c r="F1127" s="36" t="s">
        <v>2413</v>
      </c>
      <c r="G1127" s="94">
        <v>0.75</v>
      </c>
      <c r="H1127" s="36">
        <v>2.2999999999999998</v>
      </c>
      <c r="I1127" s="37">
        <v>1125</v>
      </c>
      <c r="J1127" s="35">
        <v>14965</v>
      </c>
      <c r="K1127" s="34" t="s">
        <v>43</v>
      </c>
      <c r="L1127" s="34" t="s">
        <v>2374</v>
      </c>
      <c r="M1127" s="34" t="s">
        <v>44</v>
      </c>
      <c r="N1127" s="34" t="s">
        <v>22</v>
      </c>
      <c r="O1127" s="34" t="s">
        <v>126</v>
      </c>
      <c r="P1127" s="97">
        <f t="shared" si="17"/>
        <v>1.5</v>
      </c>
    </row>
    <row r="1128" spans="1:16" ht="22.5" hidden="1" customHeight="1">
      <c r="A1128" s="8">
        <v>1125</v>
      </c>
      <c r="B1128" s="32" t="s">
        <v>2371</v>
      </c>
      <c r="C1128" s="33" t="s">
        <v>2414</v>
      </c>
      <c r="D1128" s="39" t="s">
        <v>187</v>
      </c>
      <c r="E1128" s="35">
        <v>42369</v>
      </c>
      <c r="F1128" s="36" t="s">
        <v>2415</v>
      </c>
      <c r="G1128" s="94">
        <v>5.24</v>
      </c>
      <c r="H1128" s="36">
        <v>25</v>
      </c>
      <c r="I1128" s="37">
        <v>7860</v>
      </c>
      <c r="J1128" s="35">
        <v>18714</v>
      </c>
      <c r="K1128" s="34" t="s">
        <v>43</v>
      </c>
      <c r="L1128" s="34" t="s">
        <v>2374</v>
      </c>
      <c r="M1128" s="34" t="s">
        <v>44</v>
      </c>
      <c r="N1128" s="34" t="s">
        <v>22</v>
      </c>
      <c r="O1128" s="34" t="s">
        <v>115</v>
      </c>
      <c r="P1128" s="97">
        <f t="shared" si="17"/>
        <v>1.5</v>
      </c>
    </row>
    <row r="1129" spans="1:16" ht="22.5" hidden="1" customHeight="1">
      <c r="A1129" s="8">
        <v>1126</v>
      </c>
      <c r="B1129" s="32" t="s">
        <v>2371</v>
      </c>
      <c r="C1129" s="33" t="s">
        <v>2416</v>
      </c>
      <c r="D1129" s="39" t="s">
        <v>187</v>
      </c>
      <c r="E1129" s="35">
        <v>42369</v>
      </c>
      <c r="F1129" s="36" t="s">
        <v>2417</v>
      </c>
      <c r="G1129" s="94">
        <v>18</v>
      </c>
      <c r="H1129" s="36">
        <v>82</v>
      </c>
      <c r="I1129" s="37">
        <v>27000</v>
      </c>
      <c r="J1129" s="35">
        <v>3654</v>
      </c>
      <c r="K1129" s="34" t="s">
        <v>43</v>
      </c>
      <c r="L1129" s="34" t="s">
        <v>2374</v>
      </c>
      <c r="M1129" s="34" t="s">
        <v>44</v>
      </c>
      <c r="N1129" s="34" t="s">
        <v>22</v>
      </c>
      <c r="O1129" s="34" t="s">
        <v>126</v>
      </c>
      <c r="P1129" s="97">
        <f t="shared" si="17"/>
        <v>1.5</v>
      </c>
    </row>
    <row r="1130" spans="1:16" ht="22.5" hidden="1" customHeight="1">
      <c r="A1130" s="8">
        <v>1127</v>
      </c>
      <c r="B1130" s="32" t="s">
        <v>2371</v>
      </c>
      <c r="C1130" s="33" t="s">
        <v>2418</v>
      </c>
      <c r="D1130" s="39" t="s">
        <v>187</v>
      </c>
      <c r="E1130" s="35">
        <v>42369</v>
      </c>
      <c r="F1130" s="36" t="s">
        <v>2419</v>
      </c>
      <c r="G1130" s="94">
        <v>18</v>
      </c>
      <c r="H1130" s="36">
        <v>84.5</v>
      </c>
      <c r="I1130" s="37">
        <v>27000</v>
      </c>
      <c r="J1130" s="35">
        <v>24314</v>
      </c>
      <c r="K1130" s="34" t="s">
        <v>43</v>
      </c>
      <c r="L1130" s="34" t="s">
        <v>2374</v>
      </c>
      <c r="M1130" s="34" t="s">
        <v>44</v>
      </c>
      <c r="N1130" s="34" t="s">
        <v>22</v>
      </c>
      <c r="O1130" s="34" t="s">
        <v>60</v>
      </c>
      <c r="P1130" s="97">
        <f t="shared" si="17"/>
        <v>1.5</v>
      </c>
    </row>
    <row r="1131" spans="1:16" ht="22.5" hidden="1" customHeight="1">
      <c r="A1131" s="8">
        <v>1128</v>
      </c>
      <c r="B1131" s="32" t="s">
        <v>2371</v>
      </c>
      <c r="C1131" s="33" t="s">
        <v>2420</v>
      </c>
      <c r="D1131" s="39" t="s">
        <v>187</v>
      </c>
      <c r="E1131" s="35">
        <v>42369</v>
      </c>
      <c r="F1131" s="36" t="s">
        <v>2421</v>
      </c>
      <c r="G1131" s="94">
        <v>26</v>
      </c>
      <c r="H1131" s="36">
        <v>118</v>
      </c>
      <c r="I1131" s="37">
        <v>39000</v>
      </c>
      <c r="J1131" s="35">
        <v>22160</v>
      </c>
      <c r="K1131" s="34" t="s">
        <v>43</v>
      </c>
      <c r="L1131" s="34" t="s">
        <v>2374</v>
      </c>
      <c r="M1131" s="34" t="s">
        <v>44</v>
      </c>
      <c r="N1131" s="34" t="s">
        <v>22</v>
      </c>
      <c r="O1131" s="34" t="s">
        <v>45</v>
      </c>
      <c r="P1131" s="97">
        <f t="shared" si="17"/>
        <v>1.5</v>
      </c>
    </row>
    <row r="1132" spans="1:16" ht="22.5" hidden="1" customHeight="1">
      <c r="A1132" s="8">
        <v>1129</v>
      </c>
      <c r="B1132" s="32" t="s">
        <v>2371</v>
      </c>
      <c r="C1132" s="33" t="s">
        <v>2422</v>
      </c>
      <c r="D1132" s="39" t="s">
        <v>187</v>
      </c>
      <c r="E1132" s="35">
        <v>42369</v>
      </c>
      <c r="F1132" s="36" t="s">
        <v>2423</v>
      </c>
      <c r="G1132" s="94">
        <v>12.6</v>
      </c>
      <c r="H1132" s="36">
        <v>44.31</v>
      </c>
      <c r="I1132" s="37">
        <v>18900</v>
      </c>
      <c r="J1132" s="35">
        <v>1410</v>
      </c>
      <c r="K1132" s="34" t="s">
        <v>43</v>
      </c>
      <c r="L1132" s="34" t="s">
        <v>2374</v>
      </c>
      <c r="M1132" s="34" t="s">
        <v>44</v>
      </c>
      <c r="N1132" s="34" t="s">
        <v>22</v>
      </c>
      <c r="O1132" s="34" t="s">
        <v>126</v>
      </c>
      <c r="P1132" s="97">
        <f t="shared" si="17"/>
        <v>1.5</v>
      </c>
    </row>
    <row r="1133" spans="1:16" ht="22.5" hidden="1" customHeight="1">
      <c r="A1133" s="8">
        <v>1130</v>
      </c>
      <c r="B1133" s="32" t="s">
        <v>2371</v>
      </c>
      <c r="C1133" s="33" t="s">
        <v>2424</v>
      </c>
      <c r="D1133" s="39" t="s">
        <v>187</v>
      </c>
      <c r="E1133" s="35">
        <v>42369</v>
      </c>
      <c r="F1133" s="36" t="s">
        <v>2425</v>
      </c>
      <c r="G1133" s="94">
        <v>1.44</v>
      </c>
      <c r="H1133" s="36">
        <v>8.4</v>
      </c>
      <c r="I1133" s="37">
        <v>2160</v>
      </c>
      <c r="J1133" s="35">
        <v>19292</v>
      </c>
      <c r="K1133" s="34" t="s">
        <v>43</v>
      </c>
      <c r="L1133" s="34" t="s">
        <v>2374</v>
      </c>
      <c r="M1133" s="34" t="s">
        <v>44</v>
      </c>
      <c r="N1133" s="34" t="s">
        <v>22</v>
      </c>
      <c r="O1133" s="34" t="s">
        <v>60</v>
      </c>
      <c r="P1133" s="97">
        <f t="shared" si="17"/>
        <v>1.5000000000000002</v>
      </c>
    </row>
    <row r="1134" spans="1:16" ht="22.5" hidden="1" customHeight="1">
      <c r="A1134" s="8">
        <v>1131</v>
      </c>
      <c r="B1134" s="32" t="s">
        <v>2371</v>
      </c>
      <c r="C1134" s="33" t="s">
        <v>2426</v>
      </c>
      <c r="D1134" s="39" t="s">
        <v>187</v>
      </c>
      <c r="E1134" s="35">
        <v>42369</v>
      </c>
      <c r="F1134" s="36" t="s">
        <v>2427</v>
      </c>
      <c r="G1134" s="94">
        <v>10</v>
      </c>
      <c r="H1134" s="36">
        <v>55</v>
      </c>
      <c r="I1134" s="37">
        <v>15000</v>
      </c>
      <c r="J1134" s="35">
        <v>18920</v>
      </c>
      <c r="K1134" s="34" t="s">
        <v>43</v>
      </c>
      <c r="L1134" s="34" t="s">
        <v>2374</v>
      </c>
      <c r="M1134" s="34" t="s">
        <v>44</v>
      </c>
      <c r="N1134" s="34" t="s">
        <v>22</v>
      </c>
      <c r="O1134" s="34" t="s">
        <v>45</v>
      </c>
      <c r="P1134" s="97">
        <f t="shared" si="17"/>
        <v>1.5</v>
      </c>
    </row>
    <row r="1135" spans="1:16" ht="22.5" hidden="1" customHeight="1">
      <c r="A1135" s="8">
        <v>1132</v>
      </c>
      <c r="B1135" s="32" t="s">
        <v>2371</v>
      </c>
      <c r="C1135" s="33" t="s">
        <v>2428</v>
      </c>
      <c r="D1135" s="39" t="s">
        <v>187</v>
      </c>
      <c r="E1135" s="35">
        <v>42369</v>
      </c>
      <c r="F1135" s="36" t="s">
        <v>2429</v>
      </c>
      <c r="G1135" s="94">
        <v>0.624</v>
      </c>
      <c r="H1135" s="36">
        <v>3.867</v>
      </c>
      <c r="I1135" s="37">
        <v>936</v>
      </c>
      <c r="J1135" s="35">
        <v>10594</v>
      </c>
      <c r="K1135" s="34" t="s">
        <v>43</v>
      </c>
      <c r="L1135" s="34" t="s">
        <v>2374</v>
      </c>
      <c r="M1135" s="34" t="s">
        <v>44</v>
      </c>
      <c r="N1135" s="34" t="s">
        <v>22</v>
      </c>
      <c r="O1135" s="34" t="s">
        <v>126</v>
      </c>
      <c r="P1135" s="97">
        <f t="shared" si="17"/>
        <v>1.5</v>
      </c>
    </row>
    <row r="1136" spans="1:16" ht="22.5" hidden="1" customHeight="1">
      <c r="A1136" s="8">
        <v>1133</v>
      </c>
      <c r="B1136" s="32" t="s">
        <v>2371</v>
      </c>
      <c r="C1136" s="33" t="s">
        <v>2430</v>
      </c>
      <c r="D1136" s="39" t="s">
        <v>187</v>
      </c>
      <c r="E1136" s="35">
        <v>42369</v>
      </c>
      <c r="F1136" s="36" t="s">
        <v>2431</v>
      </c>
      <c r="G1136" s="94">
        <v>1.6</v>
      </c>
      <c r="H1136" s="36">
        <v>11</v>
      </c>
      <c r="I1136" s="37">
        <v>2400</v>
      </c>
      <c r="J1136" s="35">
        <v>38605</v>
      </c>
      <c r="K1136" s="34" t="s">
        <v>43</v>
      </c>
      <c r="L1136" s="34" t="s">
        <v>2374</v>
      </c>
      <c r="M1136" s="34" t="s">
        <v>44</v>
      </c>
      <c r="N1136" s="34" t="s">
        <v>22</v>
      </c>
      <c r="O1136" s="34" t="s">
        <v>45</v>
      </c>
      <c r="P1136" s="97">
        <f t="shared" si="17"/>
        <v>1.4999999999999998</v>
      </c>
    </row>
    <row r="1137" spans="1:16" ht="22.5" hidden="1" customHeight="1">
      <c r="A1137" s="8">
        <v>1134</v>
      </c>
      <c r="B1137" s="32" t="s">
        <v>2371</v>
      </c>
      <c r="C1137" s="33" t="s">
        <v>2432</v>
      </c>
      <c r="D1137" s="39" t="s">
        <v>187</v>
      </c>
      <c r="E1137" s="35">
        <v>42369</v>
      </c>
      <c r="F1137" s="36" t="s">
        <v>2433</v>
      </c>
      <c r="G1137" s="94">
        <v>21</v>
      </c>
      <c r="H1137" s="36">
        <v>93.2</v>
      </c>
      <c r="I1137" s="37">
        <v>31500</v>
      </c>
      <c r="J1137" s="35">
        <v>24588</v>
      </c>
      <c r="K1137" s="34" t="s">
        <v>43</v>
      </c>
      <c r="L1137" s="34" t="s">
        <v>2374</v>
      </c>
      <c r="M1137" s="34" t="s">
        <v>44</v>
      </c>
      <c r="N1137" s="34" t="s">
        <v>22</v>
      </c>
      <c r="O1137" s="34" t="s">
        <v>115</v>
      </c>
      <c r="P1137" s="97">
        <f t="shared" si="17"/>
        <v>1.5</v>
      </c>
    </row>
    <row r="1138" spans="1:16" ht="22.5" hidden="1" customHeight="1">
      <c r="A1138" s="8">
        <v>1135</v>
      </c>
      <c r="B1138" s="32" t="s">
        <v>2371</v>
      </c>
      <c r="C1138" s="33" t="s">
        <v>2434</v>
      </c>
      <c r="D1138" s="39" t="s">
        <v>187</v>
      </c>
      <c r="E1138" s="35">
        <v>42369</v>
      </c>
      <c r="F1138" s="36" t="s">
        <v>2435</v>
      </c>
      <c r="G1138" s="94">
        <v>2.1800000000000002</v>
      </c>
      <c r="H1138" s="36">
        <v>9.1999999999999993</v>
      </c>
      <c r="I1138" s="37">
        <v>3270.0000000000005</v>
      </c>
      <c r="J1138" s="35">
        <v>15174</v>
      </c>
      <c r="K1138" s="34" t="s">
        <v>43</v>
      </c>
      <c r="L1138" s="34" t="s">
        <v>2374</v>
      </c>
      <c r="M1138" s="34" t="s">
        <v>44</v>
      </c>
      <c r="N1138" s="34" t="s">
        <v>22</v>
      </c>
      <c r="O1138" s="34" t="s">
        <v>183</v>
      </c>
      <c r="P1138" s="97">
        <f t="shared" si="17"/>
        <v>1.5</v>
      </c>
    </row>
    <row r="1139" spans="1:16" ht="22.5" hidden="1" customHeight="1">
      <c r="A1139" s="8">
        <v>1136</v>
      </c>
      <c r="B1139" s="32" t="s">
        <v>2371</v>
      </c>
      <c r="C1139" s="33" t="s">
        <v>2436</v>
      </c>
      <c r="D1139" s="39" t="s">
        <v>187</v>
      </c>
      <c r="E1139" s="35">
        <v>42369</v>
      </c>
      <c r="F1139" s="36" t="s">
        <v>2437</v>
      </c>
      <c r="G1139" s="94">
        <v>5.32</v>
      </c>
      <c r="H1139" s="36">
        <v>10</v>
      </c>
      <c r="I1139" s="37">
        <v>7980</v>
      </c>
      <c r="J1139" s="35">
        <v>23012</v>
      </c>
      <c r="K1139" s="34" t="s">
        <v>43</v>
      </c>
      <c r="L1139" s="34" t="s">
        <v>2374</v>
      </c>
      <c r="M1139" s="34" t="s">
        <v>44</v>
      </c>
      <c r="N1139" s="34" t="s">
        <v>22</v>
      </c>
      <c r="O1139" s="34" t="s">
        <v>40</v>
      </c>
      <c r="P1139" s="97">
        <f t="shared" si="17"/>
        <v>1.5</v>
      </c>
    </row>
    <row r="1140" spans="1:16" ht="22.5" hidden="1" customHeight="1">
      <c r="A1140" s="8">
        <v>1137</v>
      </c>
      <c r="B1140" s="32" t="s">
        <v>2371</v>
      </c>
      <c r="C1140" s="33" t="s">
        <v>2438</v>
      </c>
      <c r="D1140" s="39" t="s">
        <v>187</v>
      </c>
      <c r="E1140" s="35">
        <v>42369</v>
      </c>
      <c r="F1140" s="36" t="s">
        <v>2439</v>
      </c>
      <c r="G1140" s="94">
        <v>0.68799999999999994</v>
      </c>
      <c r="H1140" s="36">
        <v>2.7</v>
      </c>
      <c r="I1140" s="37">
        <v>1032</v>
      </c>
      <c r="J1140" s="35">
        <v>16571</v>
      </c>
      <c r="K1140" s="34" t="s">
        <v>43</v>
      </c>
      <c r="L1140" s="34" t="s">
        <v>2374</v>
      </c>
      <c r="M1140" s="34" t="s">
        <v>44</v>
      </c>
      <c r="N1140" s="34" t="s">
        <v>22</v>
      </c>
      <c r="O1140" s="34" t="s">
        <v>60</v>
      </c>
      <c r="P1140" s="97">
        <f t="shared" si="17"/>
        <v>1.5000000000000002</v>
      </c>
    </row>
    <row r="1141" spans="1:16" ht="22.5" hidden="1" customHeight="1">
      <c r="A1141" s="8">
        <v>1138</v>
      </c>
      <c r="B1141" s="32" t="s">
        <v>2371</v>
      </c>
      <c r="C1141" s="33" t="s">
        <v>2440</v>
      </c>
      <c r="D1141" s="39" t="s">
        <v>187</v>
      </c>
      <c r="E1141" s="35">
        <v>42369</v>
      </c>
      <c r="F1141" s="36" t="s">
        <v>2441</v>
      </c>
      <c r="G1141" s="94">
        <v>15</v>
      </c>
      <c r="H1141" s="36">
        <v>80</v>
      </c>
      <c r="I1141" s="37">
        <v>22500</v>
      </c>
      <c r="J1141" s="35">
        <v>18695</v>
      </c>
      <c r="K1141" s="34" t="s">
        <v>43</v>
      </c>
      <c r="L1141" s="34" t="s">
        <v>2374</v>
      </c>
      <c r="M1141" s="34" t="s">
        <v>44</v>
      </c>
      <c r="N1141" s="34" t="s">
        <v>22</v>
      </c>
      <c r="O1141" s="34" t="s">
        <v>45</v>
      </c>
      <c r="P1141" s="97">
        <f t="shared" si="17"/>
        <v>1.5</v>
      </c>
    </row>
    <row r="1142" spans="1:16" ht="22.5" hidden="1" customHeight="1">
      <c r="A1142" s="8">
        <v>1139</v>
      </c>
      <c r="B1142" s="32" t="s">
        <v>2371</v>
      </c>
      <c r="C1142" s="33" t="s">
        <v>2442</v>
      </c>
      <c r="D1142" s="39" t="s">
        <v>187</v>
      </c>
      <c r="E1142" s="35">
        <v>42369</v>
      </c>
      <c r="F1142" s="36" t="s">
        <v>2443</v>
      </c>
      <c r="G1142" s="94">
        <v>9</v>
      </c>
      <c r="H1142" s="36">
        <v>24</v>
      </c>
      <c r="I1142" s="37">
        <v>13500</v>
      </c>
      <c r="J1142" s="35">
        <v>16438</v>
      </c>
      <c r="K1142" s="34" t="s">
        <v>43</v>
      </c>
      <c r="L1142" s="34" t="s">
        <v>2374</v>
      </c>
      <c r="M1142" s="34" t="s">
        <v>44</v>
      </c>
      <c r="N1142" s="34" t="s">
        <v>22</v>
      </c>
      <c r="O1142" s="34" t="s">
        <v>40</v>
      </c>
      <c r="P1142" s="97">
        <f t="shared" si="17"/>
        <v>1.5</v>
      </c>
    </row>
    <row r="1143" spans="1:16" ht="22.5" hidden="1" customHeight="1">
      <c r="A1143" s="8">
        <v>1140</v>
      </c>
      <c r="B1143" s="32" t="s">
        <v>2371</v>
      </c>
      <c r="C1143" s="33" t="s">
        <v>2444</v>
      </c>
      <c r="D1143" s="39" t="s">
        <v>187</v>
      </c>
      <c r="E1143" s="35">
        <v>42369</v>
      </c>
      <c r="F1143" s="36" t="s">
        <v>2445</v>
      </c>
      <c r="G1143" s="94">
        <v>2.56</v>
      </c>
      <c r="H1143" s="36">
        <v>6.09</v>
      </c>
      <c r="I1143" s="37">
        <v>3840</v>
      </c>
      <c r="J1143" s="35">
        <v>10228</v>
      </c>
      <c r="K1143" s="34" t="s">
        <v>43</v>
      </c>
      <c r="L1143" s="34" t="s">
        <v>2374</v>
      </c>
      <c r="M1143" s="34" t="s">
        <v>44</v>
      </c>
      <c r="N1143" s="34" t="s">
        <v>22</v>
      </c>
      <c r="O1143" s="34" t="s">
        <v>126</v>
      </c>
      <c r="P1143" s="97">
        <f t="shared" si="17"/>
        <v>1.5</v>
      </c>
    </row>
    <row r="1144" spans="1:16" ht="22.5" hidden="1" customHeight="1">
      <c r="A1144" s="8">
        <v>1141</v>
      </c>
      <c r="B1144" s="32" t="s">
        <v>2371</v>
      </c>
      <c r="C1144" s="33" t="s">
        <v>2446</v>
      </c>
      <c r="D1144" s="39" t="s">
        <v>187</v>
      </c>
      <c r="E1144" s="35">
        <v>42369</v>
      </c>
      <c r="F1144" s="36" t="s">
        <v>2447</v>
      </c>
      <c r="G1144" s="94">
        <v>2.2400000000000002</v>
      </c>
      <c r="H1144" s="36">
        <v>9.6999999999999993</v>
      </c>
      <c r="I1144" s="37">
        <v>3360.0000000000005</v>
      </c>
      <c r="J1144" s="35">
        <v>19391</v>
      </c>
      <c r="K1144" s="34" t="s">
        <v>43</v>
      </c>
      <c r="L1144" s="34" t="s">
        <v>2374</v>
      </c>
      <c r="M1144" s="34" t="s">
        <v>44</v>
      </c>
      <c r="N1144" s="34" t="s">
        <v>22</v>
      </c>
      <c r="O1144" s="34" t="s">
        <v>115</v>
      </c>
      <c r="P1144" s="97">
        <f t="shared" si="17"/>
        <v>1.5</v>
      </c>
    </row>
    <row r="1145" spans="1:16" ht="22.5" hidden="1" customHeight="1">
      <c r="A1145" s="8">
        <v>1142</v>
      </c>
      <c r="B1145" s="32" t="s">
        <v>2371</v>
      </c>
      <c r="C1145" s="33" t="s">
        <v>2448</v>
      </c>
      <c r="D1145" s="39" t="s">
        <v>187</v>
      </c>
      <c r="E1145" s="35">
        <v>42369</v>
      </c>
      <c r="F1145" s="36" t="s">
        <v>2449</v>
      </c>
      <c r="G1145" s="94">
        <v>2.48</v>
      </c>
      <c r="H1145" s="36">
        <v>7.2</v>
      </c>
      <c r="I1145" s="37">
        <v>3720</v>
      </c>
      <c r="J1145" s="35">
        <v>23000</v>
      </c>
      <c r="K1145" s="34" t="s">
        <v>43</v>
      </c>
      <c r="L1145" s="34" t="s">
        <v>2374</v>
      </c>
      <c r="M1145" s="34" t="s">
        <v>44</v>
      </c>
      <c r="N1145" s="34" t="s">
        <v>22</v>
      </c>
      <c r="O1145" s="34" t="s">
        <v>111</v>
      </c>
      <c r="P1145" s="97">
        <f t="shared" si="17"/>
        <v>1.5</v>
      </c>
    </row>
    <row r="1146" spans="1:16" ht="22.5" hidden="1" customHeight="1">
      <c r="A1146" s="8">
        <v>1143</v>
      </c>
      <c r="B1146" s="32" t="s">
        <v>2371</v>
      </c>
      <c r="C1146" s="33" t="s">
        <v>2450</v>
      </c>
      <c r="D1146" s="39" t="s">
        <v>187</v>
      </c>
      <c r="E1146" s="35">
        <v>42369</v>
      </c>
      <c r="F1146" s="36" t="s">
        <v>2451</v>
      </c>
      <c r="G1146" s="94">
        <v>1.6</v>
      </c>
      <c r="H1146" s="36">
        <v>8</v>
      </c>
      <c r="I1146" s="37">
        <v>2400</v>
      </c>
      <c r="J1146" s="35">
        <v>18933</v>
      </c>
      <c r="K1146" s="34" t="s">
        <v>43</v>
      </c>
      <c r="L1146" s="34" t="s">
        <v>2374</v>
      </c>
      <c r="M1146" s="34" t="s">
        <v>44</v>
      </c>
      <c r="N1146" s="34" t="s">
        <v>22</v>
      </c>
      <c r="O1146" s="34" t="s">
        <v>45</v>
      </c>
      <c r="P1146" s="97">
        <f t="shared" si="17"/>
        <v>1.4999999999999998</v>
      </c>
    </row>
    <row r="1147" spans="1:16" ht="22.5" hidden="1" customHeight="1">
      <c r="A1147" s="8">
        <v>1144</v>
      </c>
      <c r="B1147" s="32" t="s">
        <v>2371</v>
      </c>
      <c r="C1147" s="33" t="s">
        <v>2452</v>
      </c>
      <c r="D1147" s="39" t="s">
        <v>187</v>
      </c>
      <c r="E1147" s="35">
        <v>42369</v>
      </c>
      <c r="F1147" s="36" t="s">
        <v>2453</v>
      </c>
      <c r="G1147" s="94">
        <v>1.1000000000000001</v>
      </c>
      <c r="H1147" s="36">
        <v>2.9</v>
      </c>
      <c r="I1147" s="37">
        <v>1650.0000000000002</v>
      </c>
      <c r="J1147" s="35">
        <v>1828</v>
      </c>
      <c r="K1147" s="34" t="s">
        <v>43</v>
      </c>
      <c r="L1147" s="34" t="s">
        <v>2374</v>
      </c>
      <c r="M1147" s="34" t="s">
        <v>44</v>
      </c>
      <c r="N1147" s="34" t="s">
        <v>22</v>
      </c>
      <c r="O1147" s="34" t="s">
        <v>126</v>
      </c>
      <c r="P1147" s="97">
        <f t="shared" si="17"/>
        <v>1.5</v>
      </c>
    </row>
    <row r="1148" spans="1:16" ht="22.5" hidden="1" customHeight="1">
      <c r="A1148" s="8">
        <v>1145</v>
      </c>
      <c r="B1148" s="32" t="s">
        <v>2371</v>
      </c>
      <c r="C1148" s="33" t="s">
        <v>2454</v>
      </c>
      <c r="D1148" s="39" t="s">
        <v>187</v>
      </c>
      <c r="E1148" s="35">
        <v>42369</v>
      </c>
      <c r="F1148" s="36" t="s">
        <v>2455</v>
      </c>
      <c r="G1148" s="94">
        <v>8.4</v>
      </c>
      <c r="H1148" s="36">
        <v>47.5</v>
      </c>
      <c r="I1148" s="37">
        <v>12600</v>
      </c>
      <c r="J1148" s="35">
        <v>18214</v>
      </c>
      <c r="K1148" s="34" t="s">
        <v>43</v>
      </c>
      <c r="L1148" s="34" t="s">
        <v>2374</v>
      </c>
      <c r="M1148" s="34" t="s">
        <v>44</v>
      </c>
      <c r="N1148" s="34" t="s">
        <v>22</v>
      </c>
      <c r="O1148" s="34" t="s">
        <v>126</v>
      </c>
      <c r="P1148" s="97">
        <f t="shared" si="17"/>
        <v>1.5</v>
      </c>
    </row>
    <row r="1149" spans="1:16" ht="22.5" hidden="1" customHeight="1">
      <c r="A1149" s="8">
        <v>1146</v>
      </c>
      <c r="B1149" s="32" t="s">
        <v>2371</v>
      </c>
      <c r="C1149" s="33" t="s">
        <v>2456</v>
      </c>
      <c r="D1149" s="39" t="s">
        <v>187</v>
      </c>
      <c r="E1149" s="35">
        <v>42369</v>
      </c>
      <c r="F1149" s="36" t="s">
        <v>2457</v>
      </c>
      <c r="G1149" s="94">
        <v>600</v>
      </c>
      <c r="H1149" s="36">
        <v>747.25</v>
      </c>
      <c r="I1149" s="37">
        <v>900000</v>
      </c>
      <c r="J1149" s="35">
        <v>31762</v>
      </c>
      <c r="K1149" s="34" t="s">
        <v>43</v>
      </c>
      <c r="L1149" s="34" t="s">
        <v>2374</v>
      </c>
      <c r="M1149" s="34" t="s">
        <v>44</v>
      </c>
      <c r="N1149" s="34" t="s">
        <v>22</v>
      </c>
      <c r="O1149" s="34" t="s">
        <v>212</v>
      </c>
      <c r="P1149" s="97">
        <f t="shared" si="17"/>
        <v>1.5</v>
      </c>
    </row>
    <row r="1150" spans="1:16" ht="22.5" hidden="1" customHeight="1">
      <c r="A1150" s="8">
        <v>1147</v>
      </c>
      <c r="B1150" s="32" t="s">
        <v>2371</v>
      </c>
      <c r="C1150" s="33" t="s">
        <v>2458</v>
      </c>
      <c r="D1150" s="39" t="s">
        <v>187</v>
      </c>
      <c r="E1150" s="35">
        <v>42369</v>
      </c>
      <c r="F1150" s="36" t="s">
        <v>2459</v>
      </c>
      <c r="G1150" s="94">
        <v>292</v>
      </c>
      <c r="H1150" s="36">
        <v>1300</v>
      </c>
      <c r="I1150" s="37">
        <v>438000</v>
      </c>
      <c r="J1150" s="35">
        <v>35426</v>
      </c>
      <c r="K1150" s="34" t="s">
        <v>43</v>
      </c>
      <c r="L1150" s="34" t="s">
        <v>2374</v>
      </c>
      <c r="M1150" s="34" t="s">
        <v>44</v>
      </c>
      <c r="N1150" s="34" t="s">
        <v>22</v>
      </c>
      <c r="O1150" s="34" t="s">
        <v>263</v>
      </c>
      <c r="P1150" s="97">
        <f t="shared" si="17"/>
        <v>1.5</v>
      </c>
    </row>
    <row r="1151" spans="1:16" ht="22.5" hidden="1" customHeight="1">
      <c r="A1151" s="8">
        <v>1148</v>
      </c>
      <c r="B1151" s="32" t="s">
        <v>2371</v>
      </c>
      <c r="C1151" s="33" t="s">
        <v>2460</v>
      </c>
      <c r="D1151" s="39" t="s">
        <v>187</v>
      </c>
      <c r="E1151" s="35">
        <v>42369</v>
      </c>
      <c r="F1151" s="36" t="s">
        <v>2461</v>
      </c>
      <c r="G1151" s="94">
        <v>45</v>
      </c>
      <c r="H1151" s="36">
        <v>27</v>
      </c>
      <c r="I1151" s="37">
        <v>67500</v>
      </c>
      <c r="J1151" s="35">
        <v>21087</v>
      </c>
      <c r="K1151" s="34" t="s">
        <v>43</v>
      </c>
      <c r="L1151" s="34" t="s">
        <v>2374</v>
      </c>
      <c r="M1151" s="34" t="s">
        <v>44</v>
      </c>
      <c r="N1151" s="34" t="s">
        <v>22</v>
      </c>
      <c r="O1151" s="34" t="s">
        <v>84</v>
      </c>
      <c r="P1151" s="97">
        <f t="shared" si="17"/>
        <v>1.5</v>
      </c>
    </row>
    <row r="1152" spans="1:16" ht="22.5" hidden="1" customHeight="1">
      <c r="A1152" s="8">
        <v>1149</v>
      </c>
      <c r="B1152" s="32" t="s">
        <v>2371</v>
      </c>
      <c r="C1152" s="33" t="s">
        <v>2462</v>
      </c>
      <c r="D1152" s="39" t="s">
        <v>187</v>
      </c>
      <c r="E1152" s="35">
        <v>42369</v>
      </c>
      <c r="F1152" s="36" t="s">
        <v>2463</v>
      </c>
      <c r="G1152" s="94">
        <v>51.2</v>
      </c>
      <c r="H1152" s="36">
        <v>48</v>
      </c>
      <c r="I1152" s="37">
        <v>76800</v>
      </c>
      <c r="J1152" s="35">
        <v>18282</v>
      </c>
      <c r="K1152" s="34" t="s">
        <v>43</v>
      </c>
      <c r="L1152" s="34" t="s">
        <v>2374</v>
      </c>
      <c r="M1152" s="34" t="s">
        <v>44</v>
      </c>
      <c r="N1152" s="34" t="s">
        <v>22</v>
      </c>
      <c r="O1152" s="34" t="s">
        <v>40</v>
      </c>
      <c r="P1152" s="97">
        <f t="shared" si="17"/>
        <v>1.4999999999999998</v>
      </c>
    </row>
    <row r="1153" spans="1:16" ht="22.5" hidden="1" customHeight="1">
      <c r="A1153" s="8">
        <v>1150</v>
      </c>
      <c r="B1153" s="32" t="s">
        <v>2371</v>
      </c>
      <c r="C1153" s="33" t="s">
        <v>2464</v>
      </c>
      <c r="D1153" s="39" t="s">
        <v>187</v>
      </c>
      <c r="E1153" s="35">
        <v>42369</v>
      </c>
      <c r="F1153" s="36" t="s">
        <v>2465</v>
      </c>
      <c r="G1153" s="94">
        <v>80</v>
      </c>
      <c r="H1153" s="36">
        <v>380</v>
      </c>
      <c r="I1153" s="37">
        <v>120000</v>
      </c>
      <c r="J1153" s="35">
        <v>22872</v>
      </c>
      <c r="K1153" s="34" t="s">
        <v>43</v>
      </c>
      <c r="L1153" s="34" t="s">
        <v>2374</v>
      </c>
      <c r="M1153" s="34" t="s">
        <v>44</v>
      </c>
      <c r="N1153" s="34" t="s">
        <v>22</v>
      </c>
      <c r="O1153" s="34" t="s">
        <v>126</v>
      </c>
      <c r="P1153" s="97">
        <f t="shared" si="17"/>
        <v>1.5</v>
      </c>
    </row>
    <row r="1154" spans="1:16" ht="22.5" hidden="1" customHeight="1">
      <c r="A1154" s="8">
        <v>1151</v>
      </c>
      <c r="B1154" s="32" t="s">
        <v>2371</v>
      </c>
      <c r="C1154" s="33" t="s">
        <v>2466</v>
      </c>
      <c r="D1154" s="39" t="s">
        <v>187</v>
      </c>
      <c r="E1154" s="35">
        <v>42369</v>
      </c>
      <c r="F1154" s="36" t="s">
        <v>2467</v>
      </c>
      <c r="G1154" s="94">
        <v>60</v>
      </c>
      <c r="H1154" s="36">
        <v>273.54000000000002</v>
      </c>
      <c r="I1154" s="37">
        <v>90000</v>
      </c>
      <c r="J1154" s="35">
        <v>20199</v>
      </c>
      <c r="K1154" s="34" t="s">
        <v>43</v>
      </c>
      <c r="L1154" s="34" t="s">
        <v>2374</v>
      </c>
      <c r="M1154" s="34" t="s">
        <v>44</v>
      </c>
      <c r="N1154" s="34" t="s">
        <v>22</v>
      </c>
      <c r="O1154" s="34" t="s">
        <v>126</v>
      </c>
      <c r="P1154" s="97">
        <f t="shared" si="17"/>
        <v>1.5</v>
      </c>
    </row>
    <row r="1155" spans="1:16" ht="22.5" hidden="1" customHeight="1">
      <c r="A1155" s="8">
        <v>1152</v>
      </c>
      <c r="B1155" s="32" t="s">
        <v>2371</v>
      </c>
      <c r="C1155" s="33" t="s">
        <v>2468</v>
      </c>
      <c r="D1155" s="39" t="s">
        <v>187</v>
      </c>
      <c r="E1155" s="35">
        <v>42369</v>
      </c>
      <c r="F1155" s="36" t="s">
        <v>2469</v>
      </c>
      <c r="G1155" s="94">
        <v>750</v>
      </c>
      <c r="H1155" s="36">
        <v>1210</v>
      </c>
      <c r="I1155" s="37">
        <v>1125000</v>
      </c>
      <c r="J1155" s="35">
        <v>41740</v>
      </c>
      <c r="K1155" s="34" t="s">
        <v>43</v>
      </c>
      <c r="L1155" s="34" t="s">
        <v>2374</v>
      </c>
      <c r="M1155" s="34" t="s">
        <v>44</v>
      </c>
      <c r="N1155" s="34" t="s">
        <v>22</v>
      </c>
      <c r="O1155" s="34" t="s">
        <v>40</v>
      </c>
      <c r="P1155" s="97">
        <f t="shared" si="17"/>
        <v>1.5</v>
      </c>
    </row>
    <row r="1156" spans="1:16" ht="22.5" hidden="1" customHeight="1">
      <c r="A1156" s="8">
        <v>1153</v>
      </c>
      <c r="B1156" s="32" t="s">
        <v>2371</v>
      </c>
      <c r="C1156" s="33" t="s">
        <v>2470</v>
      </c>
      <c r="D1156" s="39" t="s">
        <v>187</v>
      </c>
      <c r="E1156" s="35">
        <v>42369</v>
      </c>
      <c r="F1156" s="36" t="s">
        <v>2471</v>
      </c>
      <c r="G1156" s="94">
        <v>320</v>
      </c>
      <c r="H1156" s="36">
        <v>1200</v>
      </c>
      <c r="I1156" s="37">
        <v>480000</v>
      </c>
      <c r="J1156" s="35">
        <v>26683</v>
      </c>
      <c r="K1156" s="34" t="s">
        <v>43</v>
      </c>
      <c r="L1156" s="34" t="s">
        <v>2374</v>
      </c>
      <c r="M1156" s="34" t="s">
        <v>44</v>
      </c>
      <c r="N1156" s="34" t="s">
        <v>22</v>
      </c>
      <c r="O1156" s="34" t="s">
        <v>126</v>
      </c>
      <c r="P1156" s="97">
        <f t="shared" si="17"/>
        <v>1.5</v>
      </c>
    </row>
    <row r="1157" spans="1:16" ht="22.5" hidden="1" customHeight="1">
      <c r="A1157" s="8">
        <v>1154</v>
      </c>
      <c r="B1157" s="32" t="s">
        <v>2371</v>
      </c>
      <c r="C1157" s="33" t="s">
        <v>2472</v>
      </c>
      <c r="D1157" s="39" t="s">
        <v>187</v>
      </c>
      <c r="E1157" s="35">
        <v>42369</v>
      </c>
      <c r="F1157" s="36" t="s">
        <v>2473</v>
      </c>
      <c r="G1157" s="94">
        <v>750</v>
      </c>
      <c r="H1157" s="36">
        <v>1200</v>
      </c>
      <c r="I1157" s="37">
        <v>1125000</v>
      </c>
      <c r="J1157" s="35">
        <v>39142</v>
      </c>
      <c r="K1157" s="34" t="s">
        <v>43</v>
      </c>
      <c r="L1157" s="34" t="s">
        <v>2374</v>
      </c>
      <c r="M1157" s="34" t="s">
        <v>44</v>
      </c>
      <c r="N1157" s="34" t="s">
        <v>22</v>
      </c>
      <c r="O1157" s="34" t="s">
        <v>183</v>
      </c>
      <c r="P1157" s="97">
        <f t="shared" ref="P1157:P1220" si="18">I1157/1000/G1157</f>
        <v>1.5</v>
      </c>
    </row>
    <row r="1158" spans="1:16" ht="22.5" hidden="1" customHeight="1">
      <c r="A1158" s="8">
        <v>1155</v>
      </c>
      <c r="B1158" s="32" t="s">
        <v>2371</v>
      </c>
      <c r="C1158" s="33" t="s">
        <v>2474</v>
      </c>
      <c r="D1158" s="39" t="s">
        <v>187</v>
      </c>
      <c r="E1158" s="35">
        <v>42369</v>
      </c>
      <c r="F1158" s="36" t="s">
        <v>2475</v>
      </c>
      <c r="G1158" s="94">
        <v>2400</v>
      </c>
      <c r="H1158" s="36">
        <v>5134</v>
      </c>
      <c r="I1158" s="37">
        <v>3600000</v>
      </c>
      <c r="J1158" s="35">
        <v>29428</v>
      </c>
      <c r="K1158" s="34" t="s">
        <v>43</v>
      </c>
      <c r="L1158" s="34" t="s">
        <v>2374</v>
      </c>
      <c r="M1158" s="34" t="s">
        <v>44</v>
      </c>
      <c r="N1158" s="34" t="s">
        <v>22</v>
      </c>
      <c r="O1158" s="34" t="s">
        <v>115</v>
      </c>
      <c r="P1158" s="97">
        <f t="shared" si="18"/>
        <v>1.5</v>
      </c>
    </row>
    <row r="1159" spans="1:16" ht="22.5" hidden="1" customHeight="1">
      <c r="A1159" s="8">
        <v>1156</v>
      </c>
      <c r="B1159" s="32" t="s">
        <v>2371</v>
      </c>
      <c r="C1159" s="33" t="s">
        <v>2476</v>
      </c>
      <c r="D1159" s="39" t="s">
        <v>187</v>
      </c>
      <c r="E1159" s="35">
        <v>42369</v>
      </c>
      <c r="F1159" s="36" t="s">
        <v>2477</v>
      </c>
      <c r="G1159" s="94">
        <v>220</v>
      </c>
      <c r="H1159" s="36">
        <v>615</v>
      </c>
      <c r="I1159" s="37">
        <v>330000</v>
      </c>
      <c r="J1159" s="35">
        <v>22907</v>
      </c>
      <c r="K1159" s="34" t="s">
        <v>43</v>
      </c>
      <c r="L1159" s="34" t="s">
        <v>2374</v>
      </c>
      <c r="M1159" s="34" t="s">
        <v>44</v>
      </c>
      <c r="N1159" s="34" t="s">
        <v>22</v>
      </c>
      <c r="O1159" s="34" t="s">
        <v>280</v>
      </c>
      <c r="P1159" s="97">
        <f t="shared" si="18"/>
        <v>1.5</v>
      </c>
    </row>
    <row r="1160" spans="1:16" ht="22.5" hidden="1" customHeight="1">
      <c r="A1160" s="8">
        <v>1157</v>
      </c>
      <c r="B1160" s="32" t="s">
        <v>2371</v>
      </c>
      <c r="C1160" s="33" t="s">
        <v>2478</v>
      </c>
      <c r="D1160" s="39" t="s">
        <v>187</v>
      </c>
      <c r="E1160" s="35">
        <v>42369</v>
      </c>
      <c r="F1160" s="36" t="s">
        <v>2479</v>
      </c>
      <c r="G1160" s="94">
        <v>36</v>
      </c>
      <c r="H1160" s="36">
        <v>190</v>
      </c>
      <c r="I1160" s="37">
        <v>54000</v>
      </c>
      <c r="J1160" s="35">
        <v>5330</v>
      </c>
      <c r="K1160" s="34" t="s">
        <v>43</v>
      </c>
      <c r="L1160" s="34" t="s">
        <v>2374</v>
      </c>
      <c r="M1160" s="34" t="s">
        <v>44</v>
      </c>
      <c r="N1160" s="34" t="s">
        <v>22</v>
      </c>
      <c r="O1160" s="34" t="s">
        <v>45</v>
      </c>
      <c r="P1160" s="97">
        <f t="shared" si="18"/>
        <v>1.5</v>
      </c>
    </row>
    <row r="1161" spans="1:16" ht="22.5" hidden="1" customHeight="1">
      <c r="A1161" s="8">
        <v>1158</v>
      </c>
      <c r="B1161" s="32" t="s">
        <v>2371</v>
      </c>
      <c r="C1161" s="33" t="s">
        <v>2480</v>
      </c>
      <c r="D1161" s="39" t="s">
        <v>187</v>
      </c>
      <c r="E1161" s="35">
        <v>42369</v>
      </c>
      <c r="F1161" s="36" t="s">
        <v>2481</v>
      </c>
      <c r="G1161" s="94">
        <v>240</v>
      </c>
      <c r="H1161" s="36">
        <v>224</v>
      </c>
      <c r="I1161" s="37">
        <v>360000</v>
      </c>
      <c r="J1161" s="35">
        <v>34227</v>
      </c>
      <c r="K1161" s="34" t="s">
        <v>43</v>
      </c>
      <c r="L1161" s="34" t="s">
        <v>2374</v>
      </c>
      <c r="M1161" s="34" t="s">
        <v>44</v>
      </c>
      <c r="N1161" s="34" t="s">
        <v>22</v>
      </c>
      <c r="O1161" s="34" t="s">
        <v>40</v>
      </c>
      <c r="P1161" s="97">
        <f t="shared" si="18"/>
        <v>1.5</v>
      </c>
    </row>
    <row r="1162" spans="1:16" ht="22.5" hidden="1" customHeight="1">
      <c r="A1162" s="8">
        <v>1159</v>
      </c>
      <c r="B1162" s="32" t="s">
        <v>2371</v>
      </c>
      <c r="C1162" s="33" t="s">
        <v>2482</v>
      </c>
      <c r="D1162" s="39" t="s">
        <v>187</v>
      </c>
      <c r="E1162" s="35">
        <v>42369</v>
      </c>
      <c r="F1162" s="36" t="s">
        <v>2483</v>
      </c>
      <c r="G1162" s="94">
        <v>59.400000000000006</v>
      </c>
      <c r="H1162" s="36">
        <v>234.84</v>
      </c>
      <c r="I1162" s="37">
        <v>89100.000000000015</v>
      </c>
      <c r="J1162" s="35">
        <v>22155</v>
      </c>
      <c r="K1162" s="34" t="s">
        <v>43</v>
      </c>
      <c r="L1162" s="34" t="s">
        <v>2374</v>
      </c>
      <c r="M1162" s="34" t="s">
        <v>44</v>
      </c>
      <c r="N1162" s="34" t="s">
        <v>22</v>
      </c>
      <c r="O1162" s="34" t="s">
        <v>205</v>
      </c>
      <c r="P1162" s="97">
        <f t="shared" si="18"/>
        <v>1.5</v>
      </c>
    </row>
    <row r="1163" spans="1:16" ht="22.5" hidden="1" customHeight="1">
      <c r="A1163" s="8">
        <v>1160</v>
      </c>
      <c r="B1163" s="32" t="s">
        <v>2371</v>
      </c>
      <c r="C1163" s="33" t="s">
        <v>2484</v>
      </c>
      <c r="D1163" s="39" t="s">
        <v>187</v>
      </c>
      <c r="E1163" s="35">
        <v>42369</v>
      </c>
      <c r="F1163" s="36" t="s">
        <v>2485</v>
      </c>
      <c r="G1163" s="94">
        <v>92</v>
      </c>
      <c r="H1163" s="36">
        <v>203</v>
      </c>
      <c r="I1163" s="37">
        <v>138000</v>
      </c>
      <c r="J1163" s="35">
        <v>31944</v>
      </c>
      <c r="K1163" s="34" t="s">
        <v>43</v>
      </c>
      <c r="L1163" s="34" t="s">
        <v>2374</v>
      </c>
      <c r="M1163" s="34" t="s">
        <v>44</v>
      </c>
      <c r="N1163" s="34" t="s">
        <v>22</v>
      </c>
      <c r="O1163" s="34" t="s">
        <v>205</v>
      </c>
      <c r="P1163" s="97">
        <f t="shared" si="18"/>
        <v>1.5</v>
      </c>
    </row>
    <row r="1164" spans="1:16" ht="22.5" hidden="1" customHeight="1">
      <c r="A1164" s="8">
        <v>1161</v>
      </c>
      <c r="B1164" s="32" t="s">
        <v>2371</v>
      </c>
      <c r="C1164" s="33" t="s">
        <v>2486</v>
      </c>
      <c r="D1164" s="39" t="s">
        <v>187</v>
      </c>
      <c r="E1164" s="35">
        <v>42369</v>
      </c>
      <c r="F1164" s="36" t="s">
        <v>2487</v>
      </c>
      <c r="G1164" s="94">
        <v>90</v>
      </c>
      <c r="H1164" s="36">
        <v>177</v>
      </c>
      <c r="I1164" s="37">
        <v>135000</v>
      </c>
      <c r="J1164" s="35">
        <v>27725</v>
      </c>
      <c r="K1164" s="34" t="s">
        <v>43</v>
      </c>
      <c r="L1164" s="34" t="s">
        <v>2374</v>
      </c>
      <c r="M1164" s="34" t="s">
        <v>44</v>
      </c>
      <c r="N1164" s="34" t="s">
        <v>22</v>
      </c>
      <c r="O1164" s="34" t="s">
        <v>205</v>
      </c>
      <c r="P1164" s="97">
        <f t="shared" si="18"/>
        <v>1.5</v>
      </c>
    </row>
    <row r="1165" spans="1:16" ht="22.5" hidden="1" customHeight="1">
      <c r="A1165" s="8">
        <v>1162</v>
      </c>
      <c r="B1165" s="32" t="s">
        <v>2371</v>
      </c>
      <c r="C1165" s="33" t="s">
        <v>2488</v>
      </c>
      <c r="D1165" s="39" t="s">
        <v>187</v>
      </c>
      <c r="E1165" s="35">
        <v>42369</v>
      </c>
      <c r="F1165" s="36" t="s">
        <v>2489</v>
      </c>
      <c r="G1165" s="94">
        <v>66</v>
      </c>
      <c r="H1165" s="36">
        <v>83.6</v>
      </c>
      <c r="I1165" s="37">
        <v>99000</v>
      </c>
      <c r="J1165" s="35">
        <v>31898</v>
      </c>
      <c r="K1165" s="34" t="s">
        <v>43</v>
      </c>
      <c r="L1165" s="34" t="s">
        <v>2374</v>
      </c>
      <c r="M1165" s="34" t="s">
        <v>44</v>
      </c>
      <c r="N1165" s="34" t="s">
        <v>22</v>
      </c>
      <c r="O1165" s="34" t="s">
        <v>28</v>
      </c>
      <c r="P1165" s="97">
        <f t="shared" si="18"/>
        <v>1.5</v>
      </c>
    </row>
    <row r="1166" spans="1:16" ht="22.5" hidden="1" customHeight="1">
      <c r="A1166" s="8">
        <v>1163</v>
      </c>
      <c r="B1166" s="32" t="s">
        <v>2371</v>
      </c>
      <c r="C1166" s="33" t="s">
        <v>2490</v>
      </c>
      <c r="D1166" s="39" t="s">
        <v>187</v>
      </c>
      <c r="E1166" s="35">
        <v>42369</v>
      </c>
      <c r="F1166" s="36" t="s">
        <v>2491</v>
      </c>
      <c r="G1166" s="94">
        <v>422</v>
      </c>
      <c r="H1166" s="36">
        <v>758.05</v>
      </c>
      <c r="I1166" s="37">
        <v>633000</v>
      </c>
      <c r="J1166" s="35">
        <v>35053</v>
      </c>
      <c r="K1166" s="34" t="s">
        <v>43</v>
      </c>
      <c r="L1166" s="34" t="s">
        <v>2374</v>
      </c>
      <c r="M1166" s="34" t="s">
        <v>44</v>
      </c>
      <c r="N1166" s="34" t="s">
        <v>22</v>
      </c>
      <c r="O1166" s="34" t="s">
        <v>205</v>
      </c>
      <c r="P1166" s="97">
        <f t="shared" si="18"/>
        <v>1.5</v>
      </c>
    </row>
    <row r="1167" spans="1:16" ht="22.5" hidden="1" customHeight="1">
      <c r="A1167" s="8">
        <v>1164</v>
      </c>
      <c r="B1167" s="32" t="s">
        <v>2371</v>
      </c>
      <c r="C1167" s="33" t="s">
        <v>2492</v>
      </c>
      <c r="D1167" s="39" t="s">
        <v>187</v>
      </c>
      <c r="E1167" s="35">
        <v>42369</v>
      </c>
      <c r="F1167" s="36" t="s">
        <v>2493</v>
      </c>
      <c r="G1167" s="94">
        <v>135</v>
      </c>
      <c r="H1167" s="36">
        <v>476</v>
      </c>
      <c r="I1167" s="37">
        <v>202500</v>
      </c>
      <c r="J1167" s="35">
        <v>23693</v>
      </c>
      <c r="K1167" s="34" t="s">
        <v>43</v>
      </c>
      <c r="L1167" s="34" t="s">
        <v>2374</v>
      </c>
      <c r="M1167" s="34" t="s">
        <v>44</v>
      </c>
      <c r="N1167" s="34" t="s">
        <v>22</v>
      </c>
      <c r="O1167" s="34" t="s">
        <v>54</v>
      </c>
      <c r="P1167" s="97">
        <f t="shared" si="18"/>
        <v>1.5</v>
      </c>
    </row>
    <row r="1168" spans="1:16" ht="22.5" hidden="1" customHeight="1">
      <c r="A1168" s="8">
        <v>1165</v>
      </c>
      <c r="B1168" s="32" t="s">
        <v>2371</v>
      </c>
      <c r="C1168" s="33" t="s">
        <v>2494</v>
      </c>
      <c r="D1168" s="39" t="s">
        <v>187</v>
      </c>
      <c r="E1168" s="35">
        <v>42369</v>
      </c>
      <c r="F1168" s="36" t="s">
        <v>2495</v>
      </c>
      <c r="G1168" s="94">
        <v>100</v>
      </c>
      <c r="H1168" s="36">
        <v>191</v>
      </c>
      <c r="I1168" s="37">
        <v>150000</v>
      </c>
      <c r="J1168" s="35">
        <v>33458</v>
      </c>
      <c r="K1168" s="34" t="s">
        <v>43</v>
      </c>
      <c r="L1168" s="34" t="s">
        <v>2374</v>
      </c>
      <c r="M1168" s="34" t="s">
        <v>44</v>
      </c>
      <c r="N1168" s="34" t="s">
        <v>22</v>
      </c>
      <c r="O1168" s="34" t="s">
        <v>205</v>
      </c>
      <c r="P1168" s="97">
        <f t="shared" si="18"/>
        <v>1.5</v>
      </c>
    </row>
    <row r="1169" spans="1:16" ht="22.5" hidden="1" customHeight="1">
      <c r="A1169" s="8">
        <v>1166</v>
      </c>
      <c r="B1169" s="32" t="s">
        <v>2371</v>
      </c>
      <c r="C1169" s="33" t="s">
        <v>2496</v>
      </c>
      <c r="D1169" s="39" t="s">
        <v>187</v>
      </c>
      <c r="E1169" s="35">
        <v>42369</v>
      </c>
      <c r="F1169" s="36" t="s">
        <v>2497</v>
      </c>
      <c r="G1169" s="94">
        <v>960</v>
      </c>
      <c r="H1169" s="36">
        <v>2131</v>
      </c>
      <c r="I1169" s="37">
        <v>1440000</v>
      </c>
      <c r="J1169" s="35">
        <v>34592</v>
      </c>
      <c r="K1169" s="34" t="s">
        <v>43</v>
      </c>
      <c r="L1169" s="34" t="s">
        <v>2374</v>
      </c>
      <c r="M1169" s="34" t="s">
        <v>44</v>
      </c>
      <c r="N1169" s="34" t="s">
        <v>22</v>
      </c>
      <c r="O1169" s="34" t="s">
        <v>183</v>
      </c>
      <c r="P1169" s="97">
        <f t="shared" si="18"/>
        <v>1.5</v>
      </c>
    </row>
    <row r="1170" spans="1:16" ht="22.5" hidden="1" customHeight="1">
      <c r="A1170" s="8">
        <v>1167</v>
      </c>
      <c r="B1170" s="32" t="s">
        <v>2371</v>
      </c>
      <c r="C1170" s="33" t="s">
        <v>2498</v>
      </c>
      <c r="D1170" s="39" t="s">
        <v>187</v>
      </c>
      <c r="E1170" s="35">
        <v>42369</v>
      </c>
      <c r="F1170" s="36" t="s">
        <v>2499</v>
      </c>
      <c r="G1170" s="94">
        <v>70</v>
      </c>
      <c r="H1170" s="36">
        <v>239</v>
      </c>
      <c r="I1170" s="37">
        <v>105000</v>
      </c>
      <c r="J1170" s="35">
        <v>23593</v>
      </c>
      <c r="K1170" s="34" t="s">
        <v>43</v>
      </c>
      <c r="L1170" s="34" t="s">
        <v>2374</v>
      </c>
      <c r="M1170" s="34" t="s">
        <v>44</v>
      </c>
      <c r="N1170" s="34" t="s">
        <v>22</v>
      </c>
      <c r="O1170" s="34" t="s">
        <v>40</v>
      </c>
      <c r="P1170" s="97">
        <f t="shared" si="18"/>
        <v>1.5</v>
      </c>
    </row>
    <row r="1171" spans="1:16" ht="22.5" hidden="1" customHeight="1">
      <c r="A1171" s="8">
        <v>1168</v>
      </c>
      <c r="B1171" s="32" t="s">
        <v>2371</v>
      </c>
      <c r="C1171" s="33" t="s">
        <v>2500</v>
      </c>
      <c r="D1171" s="39" t="s">
        <v>187</v>
      </c>
      <c r="E1171" s="35">
        <v>42369</v>
      </c>
      <c r="F1171" s="36" t="s">
        <v>2501</v>
      </c>
      <c r="G1171" s="94">
        <v>354</v>
      </c>
      <c r="H1171" s="36">
        <v>1126</v>
      </c>
      <c r="I1171" s="37">
        <v>531000</v>
      </c>
      <c r="J1171" s="35">
        <v>21719</v>
      </c>
      <c r="K1171" s="34" t="s">
        <v>43</v>
      </c>
      <c r="L1171" s="34" t="s">
        <v>2374</v>
      </c>
      <c r="M1171" s="34" t="s">
        <v>44</v>
      </c>
      <c r="N1171" s="34" t="s">
        <v>22</v>
      </c>
      <c r="O1171" s="34" t="s">
        <v>111</v>
      </c>
      <c r="P1171" s="97">
        <f t="shared" si="18"/>
        <v>1.5</v>
      </c>
    </row>
    <row r="1172" spans="1:16" ht="22.5" hidden="1" customHeight="1">
      <c r="A1172" s="8">
        <v>1169</v>
      </c>
      <c r="B1172" s="32" t="s">
        <v>2371</v>
      </c>
      <c r="C1172" s="33" t="s">
        <v>2502</v>
      </c>
      <c r="D1172" s="39" t="s">
        <v>187</v>
      </c>
      <c r="E1172" s="35">
        <v>42369</v>
      </c>
      <c r="F1172" s="36" t="s">
        <v>2503</v>
      </c>
      <c r="G1172" s="94">
        <v>420</v>
      </c>
      <c r="H1172" s="36">
        <v>1420</v>
      </c>
      <c r="I1172" s="37">
        <v>630000</v>
      </c>
      <c r="J1172" s="35">
        <v>31801</v>
      </c>
      <c r="K1172" s="34" t="s">
        <v>43</v>
      </c>
      <c r="L1172" s="34" t="s">
        <v>2374</v>
      </c>
      <c r="M1172" s="34" t="s">
        <v>44</v>
      </c>
      <c r="N1172" s="34" t="s">
        <v>22</v>
      </c>
      <c r="O1172" s="34" t="s">
        <v>115</v>
      </c>
      <c r="P1172" s="97">
        <f t="shared" si="18"/>
        <v>1.5</v>
      </c>
    </row>
    <row r="1173" spans="1:16" ht="22.5" hidden="1" customHeight="1">
      <c r="A1173" s="8">
        <v>1170</v>
      </c>
      <c r="B1173" s="32" t="s">
        <v>2371</v>
      </c>
      <c r="C1173" s="33" t="s">
        <v>2504</v>
      </c>
      <c r="D1173" s="39" t="s">
        <v>187</v>
      </c>
      <c r="E1173" s="35">
        <v>42369</v>
      </c>
      <c r="F1173" s="36" t="s">
        <v>2505</v>
      </c>
      <c r="G1173" s="94">
        <v>900</v>
      </c>
      <c r="H1173" s="36">
        <v>3104.087</v>
      </c>
      <c r="I1173" s="37">
        <v>1350000</v>
      </c>
      <c r="J1173" s="35">
        <v>27720</v>
      </c>
      <c r="K1173" s="34" t="s">
        <v>43</v>
      </c>
      <c r="L1173" s="34" t="s">
        <v>2374</v>
      </c>
      <c r="M1173" s="34" t="s">
        <v>44</v>
      </c>
      <c r="N1173" s="34" t="s">
        <v>22</v>
      </c>
      <c r="O1173" s="34" t="s">
        <v>115</v>
      </c>
      <c r="P1173" s="97">
        <f t="shared" si="18"/>
        <v>1.5</v>
      </c>
    </row>
    <row r="1174" spans="1:16" ht="22.5" hidden="1" customHeight="1">
      <c r="A1174" s="8">
        <v>1171</v>
      </c>
      <c r="B1174" s="32" t="s">
        <v>2371</v>
      </c>
      <c r="C1174" s="33" t="s">
        <v>2506</v>
      </c>
      <c r="D1174" s="39" t="s">
        <v>187</v>
      </c>
      <c r="E1174" s="35">
        <v>42369</v>
      </c>
      <c r="F1174" s="36" t="s">
        <v>2507</v>
      </c>
      <c r="G1174" s="94">
        <v>31.5</v>
      </c>
      <c r="H1174" s="36">
        <v>55.3</v>
      </c>
      <c r="I1174" s="37">
        <v>47250</v>
      </c>
      <c r="J1174" s="35">
        <v>20043</v>
      </c>
      <c r="K1174" s="34" t="s">
        <v>43</v>
      </c>
      <c r="L1174" s="34" t="s">
        <v>2374</v>
      </c>
      <c r="M1174" s="34" t="s">
        <v>44</v>
      </c>
      <c r="N1174" s="34" t="s">
        <v>22</v>
      </c>
      <c r="O1174" s="34" t="s">
        <v>63</v>
      </c>
      <c r="P1174" s="97">
        <f t="shared" si="18"/>
        <v>1.5</v>
      </c>
    </row>
    <row r="1175" spans="1:16" ht="22.5" hidden="1" customHeight="1">
      <c r="A1175" s="8">
        <v>1172</v>
      </c>
      <c r="B1175" s="32" t="s">
        <v>2371</v>
      </c>
      <c r="C1175" s="33" t="s">
        <v>2508</v>
      </c>
      <c r="D1175" s="39" t="s">
        <v>187</v>
      </c>
      <c r="E1175" s="35">
        <v>42369</v>
      </c>
      <c r="F1175" s="36" t="s">
        <v>2509</v>
      </c>
      <c r="G1175" s="94">
        <v>1200</v>
      </c>
      <c r="H1175" s="36">
        <v>3100</v>
      </c>
      <c r="I1175" s="37">
        <v>1800000</v>
      </c>
      <c r="J1175" s="35">
        <v>23700</v>
      </c>
      <c r="K1175" s="34" t="s">
        <v>43</v>
      </c>
      <c r="L1175" s="34" t="s">
        <v>2374</v>
      </c>
      <c r="M1175" s="34" t="s">
        <v>44</v>
      </c>
      <c r="N1175" s="34" t="s">
        <v>22</v>
      </c>
      <c r="O1175" s="34" t="s">
        <v>126</v>
      </c>
      <c r="P1175" s="97">
        <f t="shared" si="18"/>
        <v>1.5</v>
      </c>
    </row>
    <row r="1176" spans="1:16" ht="22.5" hidden="1" customHeight="1">
      <c r="A1176" s="8">
        <v>1173</v>
      </c>
      <c r="B1176" s="32" t="s">
        <v>2371</v>
      </c>
      <c r="C1176" s="33" t="s">
        <v>2510</v>
      </c>
      <c r="D1176" s="39" t="s">
        <v>187</v>
      </c>
      <c r="E1176" s="35">
        <v>42369</v>
      </c>
      <c r="F1176" s="36" t="s">
        <v>2511</v>
      </c>
      <c r="G1176" s="94">
        <v>1080</v>
      </c>
      <c r="H1176" s="36">
        <v>4374.82</v>
      </c>
      <c r="I1176" s="37">
        <v>1620000</v>
      </c>
      <c r="J1176" s="35">
        <v>25229</v>
      </c>
      <c r="K1176" s="34" t="s">
        <v>43</v>
      </c>
      <c r="L1176" s="34" t="s">
        <v>2374</v>
      </c>
      <c r="M1176" s="34" t="s">
        <v>44</v>
      </c>
      <c r="N1176" s="34" t="s">
        <v>22</v>
      </c>
      <c r="O1176" s="34" t="s">
        <v>115</v>
      </c>
      <c r="P1176" s="97">
        <f t="shared" si="18"/>
        <v>1.5</v>
      </c>
    </row>
    <row r="1177" spans="1:16" ht="22.5" hidden="1" customHeight="1">
      <c r="A1177" s="8">
        <v>1174</v>
      </c>
      <c r="B1177" s="32" t="s">
        <v>2371</v>
      </c>
      <c r="C1177" s="33" t="s">
        <v>527</v>
      </c>
      <c r="D1177" s="39" t="s">
        <v>187</v>
      </c>
      <c r="E1177" s="35">
        <v>42369</v>
      </c>
      <c r="F1177" s="36" t="s">
        <v>2512</v>
      </c>
      <c r="G1177" s="94">
        <v>32</v>
      </c>
      <c r="H1177" s="36">
        <v>115.6</v>
      </c>
      <c r="I1177" s="37">
        <v>28800</v>
      </c>
      <c r="J1177" s="35">
        <v>40219</v>
      </c>
      <c r="K1177" s="34" t="s">
        <v>19</v>
      </c>
      <c r="L1177" s="34" t="s">
        <v>2374</v>
      </c>
      <c r="M1177" s="34" t="s">
        <v>27</v>
      </c>
      <c r="N1177" s="34" t="s">
        <v>22</v>
      </c>
      <c r="O1177" s="34" t="s">
        <v>308</v>
      </c>
      <c r="P1177" s="97">
        <f t="shared" si="18"/>
        <v>0.9</v>
      </c>
    </row>
    <row r="1178" spans="1:16" ht="22.5" hidden="1" customHeight="1">
      <c r="A1178" s="8">
        <v>1175</v>
      </c>
      <c r="B1178" s="32" t="s">
        <v>2371</v>
      </c>
      <c r="C1178" s="33" t="s">
        <v>2513</v>
      </c>
      <c r="D1178" s="39" t="s">
        <v>187</v>
      </c>
      <c r="E1178" s="35">
        <v>42369</v>
      </c>
      <c r="F1178" s="36" t="s">
        <v>2514</v>
      </c>
      <c r="G1178" s="94">
        <v>32</v>
      </c>
      <c r="H1178" s="36">
        <v>231.2</v>
      </c>
      <c r="I1178" s="37">
        <v>28800</v>
      </c>
      <c r="J1178" s="35">
        <v>39064</v>
      </c>
      <c r="K1178" s="34" t="s">
        <v>19</v>
      </c>
      <c r="L1178" s="34" t="s">
        <v>2374</v>
      </c>
      <c r="M1178" s="34" t="s">
        <v>27</v>
      </c>
      <c r="N1178" s="34" t="s">
        <v>22</v>
      </c>
      <c r="O1178" s="34" t="s">
        <v>84</v>
      </c>
      <c r="P1178" s="97">
        <f t="shared" si="18"/>
        <v>0.9</v>
      </c>
    </row>
    <row r="1179" spans="1:16" ht="22.5" hidden="1" customHeight="1">
      <c r="A1179" s="8">
        <v>1176</v>
      </c>
      <c r="B1179" s="32" t="s">
        <v>2371</v>
      </c>
      <c r="C1179" s="33" t="s">
        <v>2515</v>
      </c>
      <c r="D1179" s="39" t="s">
        <v>187</v>
      </c>
      <c r="E1179" s="35">
        <v>42369</v>
      </c>
      <c r="F1179" s="36" t="s">
        <v>2516</v>
      </c>
      <c r="G1179" s="94">
        <v>32</v>
      </c>
      <c r="H1179" s="36">
        <v>237</v>
      </c>
      <c r="I1179" s="37">
        <v>28800</v>
      </c>
      <c r="J1179" s="35">
        <v>40079</v>
      </c>
      <c r="K1179" s="34" t="s">
        <v>19</v>
      </c>
      <c r="L1179" s="34" t="s">
        <v>2374</v>
      </c>
      <c r="M1179" s="34" t="s">
        <v>27</v>
      </c>
      <c r="N1179" s="34" t="s">
        <v>22</v>
      </c>
      <c r="O1179" s="34" t="s">
        <v>308</v>
      </c>
      <c r="P1179" s="97">
        <f t="shared" si="18"/>
        <v>0.9</v>
      </c>
    </row>
    <row r="1180" spans="1:16" ht="22.5" hidden="1" customHeight="1">
      <c r="A1180" s="8">
        <v>1177</v>
      </c>
      <c r="B1180" s="32" t="s">
        <v>2371</v>
      </c>
      <c r="C1180" s="33" t="s">
        <v>2517</v>
      </c>
      <c r="D1180" s="39" t="s">
        <v>187</v>
      </c>
      <c r="E1180" s="35">
        <v>42369</v>
      </c>
      <c r="F1180" s="36" t="s">
        <v>2518</v>
      </c>
      <c r="G1180" s="94">
        <v>64</v>
      </c>
      <c r="H1180" s="36">
        <v>474</v>
      </c>
      <c r="I1180" s="37">
        <v>57600</v>
      </c>
      <c r="J1180" s="35">
        <v>39111</v>
      </c>
      <c r="K1180" s="34" t="s">
        <v>19</v>
      </c>
      <c r="L1180" s="34" t="s">
        <v>2374</v>
      </c>
      <c r="M1180" s="34" t="s">
        <v>27</v>
      </c>
      <c r="N1180" s="34" t="s">
        <v>22</v>
      </c>
      <c r="O1180" s="34" t="s">
        <v>84</v>
      </c>
      <c r="P1180" s="97">
        <f t="shared" si="18"/>
        <v>0.9</v>
      </c>
    </row>
    <row r="1181" spans="1:16" ht="22.5" hidden="1" customHeight="1">
      <c r="A1181" s="8">
        <v>1178</v>
      </c>
      <c r="B1181" s="32" t="s">
        <v>2371</v>
      </c>
      <c r="C1181" s="33" t="s">
        <v>2519</v>
      </c>
      <c r="D1181" s="39" t="s">
        <v>187</v>
      </c>
      <c r="E1181" s="35">
        <v>42369</v>
      </c>
      <c r="F1181" s="36" t="s">
        <v>2520</v>
      </c>
      <c r="G1181" s="94">
        <v>393</v>
      </c>
      <c r="H1181" s="36">
        <v>3178.65</v>
      </c>
      <c r="I1181" s="37">
        <v>353700</v>
      </c>
      <c r="J1181" s="35">
        <v>42030</v>
      </c>
      <c r="K1181" s="34" t="s">
        <v>19</v>
      </c>
      <c r="L1181" s="34" t="s">
        <v>2374</v>
      </c>
      <c r="M1181" s="34" t="s">
        <v>27</v>
      </c>
      <c r="N1181" s="34" t="s">
        <v>22</v>
      </c>
      <c r="O1181" s="34" t="s">
        <v>221</v>
      </c>
      <c r="P1181" s="97">
        <f t="shared" si="18"/>
        <v>0.9</v>
      </c>
    </row>
    <row r="1182" spans="1:16" ht="22.5" hidden="1" customHeight="1">
      <c r="A1182" s="8">
        <v>1179</v>
      </c>
      <c r="B1182" s="32" t="s">
        <v>2371</v>
      </c>
      <c r="C1182" s="33" t="s">
        <v>2521</v>
      </c>
      <c r="D1182" s="39" t="s">
        <v>187</v>
      </c>
      <c r="E1182" s="35">
        <v>42369</v>
      </c>
      <c r="F1182" s="36" t="s">
        <v>2522</v>
      </c>
      <c r="G1182" s="94">
        <v>632</v>
      </c>
      <c r="H1182" s="36">
        <v>2787.35</v>
      </c>
      <c r="I1182" s="37">
        <v>758400</v>
      </c>
      <c r="J1182" s="35">
        <v>31260</v>
      </c>
      <c r="K1182" s="34" t="s">
        <v>19</v>
      </c>
      <c r="L1182" s="34" t="s">
        <v>2374</v>
      </c>
      <c r="M1182" s="34" t="s">
        <v>49</v>
      </c>
      <c r="N1182" s="34" t="s">
        <v>22</v>
      </c>
      <c r="O1182" s="34" t="s">
        <v>54</v>
      </c>
      <c r="P1182" s="97">
        <f t="shared" si="18"/>
        <v>1.2</v>
      </c>
    </row>
    <row r="1183" spans="1:16" ht="22.5" hidden="1" customHeight="1">
      <c r="A1183" s="8">
        <v>1180</v>
      </c>
      <c r="B1183" s="32" t="s">
        <v>2371</v>
      </c>
      <c r="C1183" s="33" t="s">
        <v>2523</v>
      </c>
      <c r="D1183" s="39" t="s">
        <v>187</v>
      </c>
      <c r="E1183" s="35">
        <v>42369</v>
      </c>
      <c r="F1183" s="36" t="s">
        <v>2524</v>
      </c>
      <c r="G1183" s="94">
        <v>12.5</v>
      </c>
      <c r="H1183" s="36">
        <v>0.38400000000000001</v>
      </c>
      <c r="I1183" s="37">
        <v>11250</v>
      </c>
      <c r="J1183" s="35">
        <v>26109</v>
      </c>
      <c r="K1183" s="34" t="s">
        <v>68</v>
      </c>
      <c r="L1183" s="34" t="s">
        <v>2374</v>
      </c>
      <c r="M1183" s="34" t="s">
        <v>27</v>
      </c>
      <c r="N1183" s="34" t="s">
        <v>22</v>
      </c>
      <c r="O1183" s="34" t="s">
        <v>358</v>
      </c>
      <c r="P1183" s="97">
        <f t="shared" si="18"/>
        <v>0.9</v>
      </c>
    </row>
    <row r="1184" spans="1:16" ht="22.5" hidden="1" customHeight="1">
      <c r="A1184" s="8">
        <v>1181</v>
      </c>
      <c r="B1184" s="32" t="s">
        <v>2371</v>
      </c>
      <c r="C1184" s="33" t="s">
        <v>2525</v>
      </c>
      <c r="D1184" s="39" t="s">
        <v>187</v>
      </c>
      <c r="E1184" s="35">
        <v>42369</v>
      </c>
      <c r="F1184" s="36" t="s">
        <v>2526</v>
      </c>
      <c r="G1184" s="94">
        <v>12.5</v>
      </c>
      <c r="H1184" s="36">
        <v>0.38400000000000001</v>
      </c>
      <c r="I1184" s="37">
        <v>11250</v>
      </c>
      <c r="J1184" s="35">
        <v>25665</v>
      </c>
      <c r="K1184" s="34" t="s">
        <v>68</v>
      </c>
      <c r="L1184" s="34" t="s">
        <v>2374</v>
      </c>
      <c r="M1184" s="34" t="s">
        <v>27</v>
      </c>
      <c r="N1184" s="34" t="s">
        <v>22</v>
      </c>
      <c r="O1184" s="34" t="s">
        <v>358</v>
      </c>
      <c r="P1184" s="97">
        <f t="shared" si="18"/>
        <v>0.9</v>
      </c>
    </row>
    <row r="1185" spans="1:16" ht="22.5" hidden="1" customHeight="1">
      <c r="A1185" s="8">
        <v>1182</v>
      </c>
      <c r="B1185" s="32" t="s">
        <v>2371</v>
      </c>
      <c r="C1185" s="33" t="s">
        <v>2527</v>
      </c>
      <c r="D1185" s="39" t="s">
        <v>187</v>
      </c>
      <c r="E1185" s="35">
        <v>42369</v>
      </c>
      <c r="F1185" s="36" t="s">
        <v>2528</v>
      </c>
      <c r="G1185" s="94">
        <v>12.5</v>
      </c>
      <c r="H1185" s="36">
        <v>0.5</v>
      </c>
      <c r="I1185" s="37">
        <v>11250</v>
      </c>
      <c r="J1185" s="35">
        <v>26103</v>
      </c>
      <c r="K1185" s="34" t="s">
        <v>68</v>
      </c>
      <c r="L1185" s="34" t="s">
        <v>2374</v>
      </c>
      <c r="M1185" s="34" t="s">
        <v>27</v>
      </c>
      <c r="N1185" s="34" t="s">
        <v>22</v>
      </c>
      <c r="O1185" s="34" t="s">
        <v>289</v>
      </c>
      <c r="P1185" s="97">
        <f t="shared" si="18"/>
        <v>0.9</v>
      </c>
    </row>
    <row r="1186" spans="1:16" ht="22.5" hidden="1" customHeight="1">
      <c r="A1186" s="8">
        <v>1183</v>
      </c>
      <c r="B1186" s="32" t="s">
        <v>2371</v>
      </c>
      <c r="C1186" s="33" t="s">
        <v>2529</v>
      </c>
      <c r="D1186" s="39" t="s">
        <v>187</v>
      </c>
      <c r="E1186" s="35">
        <v>42369</v>
      </c>
      <c r="F1186" s="36" t="s">
        <v>2530</v>
      </c>
      <c r="G1186" s="94">
        <v>10</v>
      </c>
      <c r="H1186" s="36">
        <v>31</v>
      </c>
      <c r="I1186" s="37">
        <v>9000</v>
      </c>
      <c r="J1186" s="35">
        <v>42165</v>
      </c>
      <c r="K1186" s="34" t="s">
        <v>68</v>
      </c>
      <c r="L1186" s="34" t="s">
        <v>2374</v>
      </c>
      <c r="M1186" s="34" t="s">
        <v>27</v>
      </c>
      <c r="N1186" s="34" t="s">
        <v>22</v>
      </c>
      <c r="O1186" s="34" t="s">
        <v>358</v>
      </c>
      <c r="P1186" s="97">
        <f t="shared" si="18"/>
        <v>0.9</v>
      </c>
    </row>
    <row r="1187" spans="1:16" ht="22.5" hidden="1" customHeight="1">
      <c r="A1187" s="8">
        <v>1184</v>
      </c>
      <c r="B1187" s="32" t="s">
        <v>2371</v>
      </c>
      <c r="C1187" s="33" t="s">
        <v>2531</v>
      </c>
      <c r="D1187" s="39" t="s">
        <v>187</v>
      </c>
      <c r="E1187" s="35">
        <v>42369</v>
      </c>
      <c r="F1187" s="36" t="s">
        <v>2532</v>
      </c>
      <c r="G1187" s="94">
        <v>17</v>
      </c>
      <c r="H1187" s="36">
        <v>0.5</v>
      </c>
      <c r="I1187" s="37">
        <v>15300</v>
      </c>
      <c r="J1187" s="35">
        <v>28215</v>
      </c>
      <c r="K1187" s="34" t="s">
        <v>68</v>
      </c>
      <c r="L1187" s="34" t="s">
        <v>2374</v>
      </c>
      <c r="M1187" s="34" t="s">
        <v>27</v>
      </c>
      <c r="N1187" s="34" t="s">
        <v>22</v>
      </c>
      <c r="O1187" s="34" t="s">
        <v>358</v>
      </c>
      <c r="P1187" s="97">
        <f t="shared" si="18"/>
        <v>0.9</v>
      </c>
    </row>
    <row r="1188" spans="1:16" ht="22.5" hidden="1" customHeight="1">
      <c r="A1188" s="8">
        <v>1185</v>
      </c>
      <c r="B1188" s="32" t="s">
        <v>2371</v>
      </c>
      <c r="C1188" s="33" t="s">
        <v>2533</v>
      </c>
      <c r="D1188" s="39" t="s">
        <v>187</v>
      </c>
      <c r="E1188" s="35">
        <v>42369</v>
      </c>
      <c r="F1188" s="36" t="s">
        <v>2534</v>
      </c>
      <c r="G1188" s="94">
        <v>2.5</v>
      </c>
      <c r="H1188" s="36">
        <v>2.847</v>
      </c>
      <c r="I1188" s="37">
        <v>2250</v>
      </c>
      <c r="J1188" s="35">
        <v>41971</v>
      </c>
      <c r="K1188" s="34" t="s">
        <v>68</v>
      </c>
      <c r="L1188" s="34" t="s">
        <v>2374</v>
      </c>
      <c r="M1188" s="34" t="s">
        <v>69</v>
      </c>
      <c r="N1188" s="34" t="s">
        <v>22</v>
      </c>
      <c r="O1188" s="34" t="s">
        <v>358</v>
      </c>
      <c r="P1188" s="97">
        <f t="shared" si="18"/>
        <v>0.9</v>
      </c>
    </row>
    <row r="1189" spans="1:16" ht="22.5" hidden="1" customHeight="1">
      <c r="A1189" s="8">
        <v>1186</v>
      </c>
      <c r="B1189" s="32" t="s">
        <v>2371</v>
      </c>
      <c r="C1189" s="33" t="s">
        <v>2535</v>
      </c>
      <c r="D1189" s="39" t="s">
        <v>187</v>
      </c>
      <c r="E1189" s="35">
        <v>42369</v>
      </c>
      <c r="F1189" s="36" t="s">
        <v>2536</v>
      </c>
      <c r="G1189" s="94">
        <v>20</v>
      </c>
      <c r="H1189" s="36">
        <v>0.5</v>
      </c>
      <c r="I1189" s="37">
        <v>18000</v>
      </c>
      <c r="J1189" s="35">
        <v>28150</v>
      </c>
      <c r="K1189" s="34" t="s">
        <v>68</v>
      </c>
      <c r="L1189" s="34" t="s">
        <v>2374</v>
      </c>
      <c r="M1189" s="34" t="s">
        <v>27</v>
      </c>
      <c r="N1189" s="34" t="s">
        <v>22</v>
      </c>
      <c r="O1189" s="34" t="s">
        <v>358</v>
      </c>
      <c r="P1189" s="97">
        <f t="shared" si="18"/>
        <v>0.9</v>
      </c>
    </row>
    <row r="1190" spans="1:16" ht="22.5" hidden="1" customHeight="1">
      <c r="A1190" s="8">
        <v>1187</v>
      </c>
      <c r="B1190" s="32" t="s">
        <v>2371</v>
      </c>
      <c r="C1190" s="33" t="s">
        <v>2537</v>
      </c>
      <c r="D1190" s="39" t="s">
        <v>187</v>
      </c>
      <c r="E1190" s="35">
        <v>42369</v>
      </c>
      <c r="F1190" s="36" t="s">
        <v>2538</v>
      </c>
      <c r="G1190" s="94">
        <v>19</v>
      </c>
      <c r="H1190" s="36">
        <v>0.5</v>
      </c>
      <c r="I1190" s="37">
        <v>17100</v>
      </c>
      <c r="J1190" s="35">
        <v>28089</v>
      </c>
      <c r="K1190" s="34" t="s">
        <v>68</v>
      </c>
      <c r="L1190" s="34" t="s">
        <v>2374</v>
      </c>
      <c r="M1190" s="34" t="s">
        <v>27</v>
      </c>
      <c r="N1190" s="34" t="s">
        <v>22</v>
      </c>
      <c r="O1190" s="34" t="s">
        <v>358</v>
      </c>
      <c r="P1190" s="97">
        <f t="shared" si="18"/>
        <v>0.9</v>
      </c>
    </row>
    <row r="1191" spans="1:16" ht="22.5" hidden="1" customHeight="1">
      <c r="A1191" s="8">
        <v>1188</v>
      </c>
      <c r="B1191" s="32" t="s">
        <v>2371</v>
      </c>
      <c r="C1191" s="33" t="s">
        <v>2539</v>
      </c>
      <c r="D1191" s="39" t="s">
        <v>187</v>
      </c>
      <c r="E1191" s="35">
        <v>42369</v>
      </c>
      <c r="F1191" s="36" t="s">
        <v>2540</v>
      </c>
      <c r="G1191" s="94">
        <v>19</v>
      </c>
      <c r="H1191" s="36">
        <v>0.5</v>
      </c>
      <c r="I1191" s="37">
        <v>17100</v>
      </c>
      <c r="J1191" s="35">
        <v>28042</v>
      </c>
      <c r="K1191" s="34" t="s">
        <v>68</v>
      </c>
      <c r="L1191" s="34" t="s">
        <v>2374</v>
      </c>
      <c r="M1191" s="34" t="s">
        <v>27</v>
      </c>
      <c r="N1191" s="34" t="s">
        <v>22</v>
      </c>
      <c r="O1191" s="34" t="s">
        <v>358</v>
      </c>
      <c r="P1191" s="97">
        <f t="shared" si="18"/>
        <v>0.9</v>
      </c>
    </row>
    <row r="1192" spans="1:16" ht="22.5" hidden="1" customHeight="1">
      <c r="A1192" s="8">
        <v>1189</v>
      </c>
      <c r="B1192" s="32" t="s">
        <v>2371</v>
      </c>
      <c r="C1192" s="33" t="s">
        <v>2541</v>
      </c>
      <c r="D1192" s="39" t="s">
        <v>187</v>
      </c>
      <c r="E1192" s="35">
        <v>42369</v>
      </c>
      <c r="F1192" s="36" t="s">
        <v>2542</v>
      </c>
      <c r="G1192" s="94">
        <v>10</v>
      </c>
      <c r="H1192" s="36">
        <v>31</v>
      </c>
      <c r="I1192" s="37">
        <v>9000</v>
      </c>
      <c r="J1192" s="35">
        <v>42165</v>
      </c>
      <c r="K1192" s="34" t="s">
        <v>68</v>
      </c>
      <c r="L1192" s="34" t="s">
        <v>2374</v>
      </c>
      <c r="M1192" s="34" t="s">
        <v>27</v>
      </c>
      <c r="N1192" s="34" t="s">
        <v>22</v>
      </c>
      <c r="O1192" s="34" t="s">
        <v>358</v>
      </c>
      <c r="P1192" s="97">
        <f t="shared" si="18"/>
        <v>0.9</v>
      </c>
    </row>
    <row r="1193" spans="1:16" ht="22.5" hidden="1" customHeight="1">
      <c r="A1193" s="8">
        <v>1190</v>
      </c>
      <c r="B1193" s="32" t="s">
        <v>2371</v>
      </c>
      <c r="C1193" s="33" t="s">
        <v>2543</v>
      </c>
      <c r="D1193" s="39" t="s">
        <v>187</v>
      </c>
      <c r="E1193" s="35">
        <v>42369</v>
      </c>
      <c r="F1193" s="36" t="s">
        <v>2544</v>
      </c>
      <c r="G1193" s="94">
        <v>19</v>
      </c>
      <c r="H1193" s="36">
        <v>66.575999999999993</v>
      </c>
      <c r="I1193" s="37">
        <v>17100</v>
      </c>
      <c r="J1193" s="35">
        <v>42157</v>
      </c>
      <c r="K1193" s="34" t="s">
        <v>68</v>
      </c>
      <c r="L1193" s="34" t="s">
        <v>2374</v>
      </c>
      <c r="M1193" s="34" t="s">
        <v>27</v>
      </c>
      <c r="N1193" s="34" t="s">
        <v>22</v>
      </c>
      <c r="O1193" s="34" t="s">
        <v>289</v>
      </c>
      <c r="P1193" s="97">
        <f t="shared" si="18"/>
        <v>0.9</v>
      </c>
    </row>
    <row r="1194" spans="1:16" ht="22.5" hidden="1" customHeight="1">
      <c r="A1194" s="8">
        <v>1191</v>
      </c>
      <c r="B1194" s="32" t="s">
        <v>2371</v>
      </c>
      <c r="C1194" s="33" t="s">
        <v>2545</v>
      </c>
      <c r="D1194" s="39" t="s">
        <v>187</v>
      </c>
      <c r="E1194" s="35">
        <v>42369</v>
      </c>
      <c r="F1194" s="36" t="s">
        <v>2546</v>
      </c>
      <c r="G1194" s="94">
        <v>18</v>
      </c>
      <c r="H1194" s="36">
        <v>63.072000000000003</v>
      </c>
      <c r="I1194" s="37">
        <v>16200</v>
      </c>
      <c r="J1194" s="35">
        <v>42157</v>
      </c>
      <c r="K1194" s="34" t="s">
        <v>19</v>
      </c>
      <c r="L1194" s="34" t="s">
        <v>2374</v>
      </c>
      <c r="M1194" s="34" t="s">
        <v>27</v>
      </c>
      <c r="N1194" s="34" t="s">
        <v>22</v>
      </c>
      <c r="O1194" s="34" t="s">
        <v>84</v>
      </c>
      <c r="P1194" s="97">
        <f t="shared" si="18"/>
        <v>0.89999999999999991</v>
      </c>
    </row>
    <row r="1195" spans="1:16" ht="22.5" hidden="1" customHeight="1">
      <c r="A1195" s="8">
        <v>1192</v>
      </c>
      <c r="B1195" s="32" t="s">
        <v>2371</v>
      </c>
      <c r="C1195" s="33" t="s">
        <v>2547</v>
      </c>
      <c r="D1195" s="39" t="s">
        <v>187</v>
      </c>
      <c r="E1195" s="35">
        <v>42369</v>
      </c>
      <c r="F1195" s="36" t="s">
        <v>2548</v>
      </c>
      <c r="G1195" s="94">
        <v>26</v>
      </c>
      <c r="H1195" s="36">
        <v>82.5</v>
      </c>
      <c r="I1195" s="37">
        <v>23400</v>
      </c>
      <c r="J1195" s="35">
        <v>41962</v>
      </c>
      <c r="K1195" s="34" t="s">
        <v>68</v>
      </c>
      <c r="L1195" s="34" t="s">
        <v>2374</v>
      </c>
      <c r="M1195" s="34" t="s">
        <v>27</v>
      </c>
      <c r="N1195" s="34" t="s">
        <v>22</v>
      </c>
      <c r="O1195" s="34" t="s">
        <v>358</v>
      </c>
      <c r="P1195" s="97">
        <f t="shared" si="18"/>
        <v>0.89999999999999991</v>
      </c>
    </row>
    <row r="1196" spans="1:16" ht="22.5" hidden="1" customHeight="1">
      <c r="A1196" s="8">
        <v>1193</v>
      </c>
      <c r="B1196" s="32" t="s">
        <v>2371</v>
      </c>
      <c r="C1196" s="33" t="s">
        <v>2549</v>
      </c>
      <c r="D1196" s="39" t="s">
        <v>187</v>
      </c>
      <c r="E1196" s="35">
        <v>42369</v>
      </c>
      <c r="F1196" s="36" t="s">
        <v>2550</v>
      </c>
      <c r="G1196" s="94">
        <v>26</v>
      </c>
      <c r="H1196" s="36">
        <v>82.5</v>
      </c>
      <c r="I1196" s="37">
        <v>23400</v>
      </c>
      <c r="J1196" s="35">
        <v>41962</v>
      </c>
      <c r="K1196" s="34" t="s">
        <v>68</v>
      </c>
      <c r="L1196" s="34" t="s">
        <v>2374</v>
      </c>
      <c r="M1196" s="34" t="s">
        <v>27</v>
      </c>
      <c r="N1196" s="34" t="s">
        <v>22</v>
      </c>
      <c r="O1196" s="34" t="s">
        <v>358</v>
      </c>
      <c r="P1196" s="97">
        <f t="shared" si="18"/>
        <v>0.89999999999999991</v>
      </c>
    </row>
    <row r="1197" spans="1:16" ht="22.5" hidden="1" customHeight="1">
      <c r="A1197" s="8">
        <v>1194</v>
      </c>
      <c r="B1197" s="32" t="s">
        <v>2371</v>
      </c>
      <c r="C1197" s="33" t="s">
        <v>2551</v>
      </c>
      <c r="D1197" s="39" t="s">
        <v>187</v>
      </c>
      <c r="E1197" s="35">
        <v>42369</v>
      </c>
      <c r="F1197" s="36" t="s">
        <v>2552</v>
      </c>
      <c r="G1197" s="94">
        <v>26</v>
      </c>
      <c r="H1197" s="36">
        <v>82.5</v>
      </c>
      <c r="I1197" s="37">
        <v>23400</v>
      </c>
      <c r="J1197" s="35">
        <v>41962</v>
      </c>
      <c r="K1197" s="34" t="s">
        <v>68</v>
      </c>
      <c r="L1197" s="34" t="s">
        <v>2374</v>
      </c>
      <c r="M1197" s="34" t="s">
        <v>27</v>
      </c>
      <c r="N1197" s="34" t="s">
        <v>22</v>
      </c>
      <c r="O1197" s="34" t="s">
        <v>358</v>
      </c>
      <c r="P1197" s="97">
        <f t="shared" si="18"/>
        <v>0.89999999999999991</v>
      </c>
    </row>
    <row r="1198" spans="1:16" ht="22.5" hidden="1" customHeight="1">
      <c r="A1198" s="8">
        <v>1195</v>
      </c>
      <c r="B1198" s="32" t="s">
        <v>2371</v>
      </c>
      <c r="C1198" s="33" t="s">
        <v>2553</v>
      </c>
      <c r="D1198" s="39" t="s">
        <v>187</v>
      </c>
      <c r="E1198" s="35">
        <v>42369</v>
      </c>
      <c r="F1198" s="36" t="s">
        <v>2554</v>
      </c>
      <c r="G1198" s="94">
        <v>26</v>
      </c>
      <c r="H1198" s="36">
        <v>53</v>
      </c>
      <c r="I1198" s="37">
        <v>23400</v>
      </c>
      <c r="J1198" s="35">
        <v>41962</v>
      </c>
      <c r="K1198" s="34" t="s">
        <v>68</v>
      </c>
      <c r="L1198" s="34" t="s">
        <v>2374</v>
      </c>
      <c r="M1198" s="34" t="s">
        <v>69</v>
      </c>
      <c r="N1198" s="34" t="s">
        <v>22</v>
      </c>
      <c r="O1198" s="34" t="s">
        <v>358</v>
      </c>
      <c r="P1198" s="97">
        <f t="shared" si="18"/>
        <v>0.89999999999999991</v>
      </c>
    </row>
    <row r="1199" spans="1:16" ht="22.5" hidden="1" customHeight="1">
      <c r="A1199" s="8">
        <v>1196</v>
      </c>
      <c r="B1199" s="32" t="s">
        <v>2371</v>
      </c>
      <c r="C1199" s="33" t="s">
        <v>2555</v>
      </c>
      <c r="D1199" s="39" t="s">
        <v>187</v>
      </c>
      <c r="E1199" s="35">
        <v>42369</v>
      </c>
      <c r="F1199" s="36" t="s">
        <v>2556</v>
      </c>
      <c r="G1199" s="94">
        <v>39.700000000000003</v>
      </c>
      <c r="H1199" s="36">
        <v>7.9169999999999998</v>
      </c>
      <c r="I1199" s="37">
        <v>35730</v>
      </c>
      <c r="J1199" s="35">
        <v>30261</v>
      </c>
      <c r="K1199" s="34" t="s">
        <v>68</v>
      </c>
      <c r="L1199" s="34" t="s">
        <v>2374</v>
      </c>
      <c r="M1199" s="34" t="s">
        <v>27</v>
      </c>
      <c r="N1199" s="34" t="s">
        <v>22</v>
      </c>
      <c r="O1199" s="34" t="s">
        <v>289</v>
      </c>
      <c r="P1199" s="97">
        <f t="shared" si="18"/>
        <v>0.89999999999999991</v>
      </c>
    </row>
    <row r="1200" spans="1:16" ht="22.5" hidden="1" customHeight="1">
      <c r="A1200" s="8">
        <v>1197</v>
      </c>
      <c r="B1200" s="32" t="s">
        <v>2371</v>
      </c>
      <c r="C1200" s="33" t="s">
        <v>2557</v>
      </c>
      <c r="D1200" s="39" t="s">
        <v>187</v>
      </c>
      <c r="E1200" s="35">
        <v>42369</v>
      </c>
      <c r="F1200" s="36" t="s">
        <v>2558</v>
      </c>
      <c r="G1200" s="94">
        <v>88</v>
      </c>
      <c r="H1200" s="36">
        <v>19.600000000000001</v>
      </c>
      <c r="I1200" s="37">
        <v>79200</v>
      </c>
      <c r="J1200" s="35">
        <v>33395</v>
      </c>
      <c r="K1200" s="34" t="s">
        <v>68</v>
      </c>
      <c r="L1200" s="34" t="s">
        <v>2374</v>
      </c>
      <c r="M1200" s="34" t="s">
        <v>27</v>
      </c>
      <c r="N1200" s="34" t="s">
        <v>22</v>
      </c>
      <c r="O1200" s="34" t="s">
        <v>289</v>
      </c>
      <c r="P1200" s="97">
        <f t="shared" si="18"/>
        <v>0.9</v>
      </c>
    </row>
    <row r="1201" spans="1:16" ht="22.5" hidden="1" customHeight="1">
      <c r="A1201" s="8">
        <v>1198</v>
      </c>
      <c r="B1201" s="32" t="s">
        <v>2371</v>
      </c>
      <c r="C1201" s="33" t="s">
        <v>2559</v>
      </c>
      <c r="D1201" s="39" t="s">
        <v>187</v>
      </c>
      <c r="E1201" s="35">
        <v>42369</v>
      </c>
      <c r="F1201" s="36" t="s">
        <v>2560</v>
      </c>
      <c r="G1201" s="94">
        <v>30</v>
      </c>
      <c r="H1201" s="36">
        <v>6.6</v>
      </c>
      <c r="I1201" s="37">
        <v>27000</v>
      </c>
      <c r="J1201" s="35">
        <v>31898</v>
      </c>
      <c r="K1201" s="34" t="s">
        <v>68</v>
      </c>
      <c r="L1201" s="34" t="s">
        <v>2374</v>
      </c>
      <c r="M1201" s="34" t="s">
        <v>27</v>
      </c>
      <c r="N1201" s="34" t="s">
        <v>22</v>
      </c>
      <c r="O1201" s="34" t="s">
        <v>103</v>
      </c>
      <c r="P1201" s="97">
        <f t="shared" si="18"/>
        <v>0.9</v>
      </c>
    </row>
    <row r="1202" spans="1:16" ht="22.5" hidden="1" customHeight="1">
      <c r="A1202" s="8">
        <v>1199</v>
      </c>
      <c r="B1202" s="32" t="s">
        <v>2371</v>
      </c>
      <c r="C1202" s="33" t="s">
        <v>2561</v>
      </c>
      <c r="D1202" s="39" t="s">
        <v>187</v>
      </c>
      <c r="E1202" s="35">
        <v>42369</v>
      </c>
      <c r="F1202" s="36" t="s">
        <v>2562</v>
      </c>
      <c r="G1202" s="94">
        <v>30</v>
      </c>
      <c r="H1202" s="36">
        <v>5.0999999999999996</v>
      </c>
      <c r="I1202" s="37">
        <v>27000</v>
      </c>
      <c r="J1202" s="35">
        <v>29705</v>
      </c>
      <c r="K1202" s="34" t="s">
        <v>68</v>
      </c>
      <c r="L1202" s="34" t="s">
        <v>2374</v>
      </c>
      <c r="M1202" s="34" t="s">
        <v>27</v>
      </c>
      <c r="N1202" s="34" t="s">
        <v>22</v>
      </c>
      <c r="O1202" s="34" t="s">
        <v>103</v>
      </c>
      <c r="P1202" s="97">
        <f t="shared" si="18"/>
        <v>0.9</v>
      </c>
    </row>
    <row r="1203" spans="1:16" ht="22.5" hidden="1" customHeight="1">
      <c r="A1203" s="8">
        <v>1200</v>
      </c>
      <c r="B1203" s="32" t="s">
        <v>2371</v>
      </c>
      <c r="C1203" s="33" t="s">
        <v>2563</v>
      </c>
      <c r="D1203" s="39" t="s">
        <v>187</v>
      </c>
      <c r="E1203" s="35">
        <v>42369</v>
      </c>
      <c r="F1203" s="36" t="s">
        <v>2564</v>
      </c>
      <c r="G1203" s="94">
        <v>155.5</v>
      </c>
      <c r="H1203" s="36">
        <v>631.58000000000004</v>
      </c>
      <c r="I1203" s="37">
        <v>173700</v>
      </c>
      <c r="J1203" s="35">
        <v>28280</v>
      </c>
      <c r="K1203" s="34" t="s">
        <v>457</v>
      </c>
      <c r="L1203" s="34" t="s">
        <v>2374</v>
      </c>
      <c r="M1203" s="34" t="s">
        <v>21</v>
      </c>
      <c r="N1203" s="34" t="s">
        <v>22</v>
      </c>
      <c r="O1203" s="34" t="s">
        <v>358</v>
      </c>
      <c r="P1203" s="97">
        <f t="shared" si="18"/>
        <v>1.1170418006430867</v>
      </c>
    </row>
    <row r="1204" spans="1:16" ht="22.5" hidden="1" customHeight="1">
      <c r="A1204" s="8">
        <v>1201</v>
      </c>
      <c r="B1204" s="32" t="s">
        <v>2371</v>
      </c>
      <c r="C1204" s="33" t="s">
        <v>2565</v>
      </c>
      <c r="D1204" s="39" t="s">
        <v>187</v>
      </c>
      <c r="E1204" s="35">
        <v>42369</v>
      </c>
      <c r="F1204" s="36" t="s">
        <v>2566</v>
      </c>
      <c r="G1204" s="94">
        <v>53</v>
      </c>
      <c r="H1204" s="36">
        <v>464.28</v>
      </c>
      <c r="I1204" s="37">
        <v>47700</v>
      </c>
      <c r="J1204" s="35">
        <v>33786</v>
      </c>
      <c r="K1204" s="34" t="s">
        <v>68</v>
      </c>
      <c r="L1204" s="34" t="s">
        <v>2374</v>
      </c>
      <c r="M1204" s="34" t="s">
        <v>27</v>
      </c>
      <c r="N1204" s="34" t="s">
        <v>22</v>
      </c>
      <c r="O1204" s="34" t="s">
        <v>289</v>
      </c>
      <c r="P1204" s="97">
        <f t="shared" si="18"/>
        <v>0.9</v>
      </c>
    </row>
    <row r="1205" spans="1:16" ht="22.5" hidden="1" customHeight="1">
      <c r="A1205" s="8">
        <v>1202</v>
      </c>
      <c r="B1205" s="32" t="s">
        <v>2371</v>
      </c>
      <c r="C1205" s="33" t="s">
        <v>2567</v>
      </c>
      <c r="D1205" s="39" t="s">
        <v>187</v>
      </c>
      <c r="E1205" s="35">
        <v>42369</v>
      </c>
      <c r="F1205" s="36" t="s">
        <v>2568</v>
      </c>
      <c r="G1205" s="94">
        <v>47</v>
      </c>
      <c r="H1205" s="36">
        <v>48.36</v>
      </c>
      <c r="I1205" s="37">
        <v>42300</v>
      </c>
      <c r="J1205" s="35">
        <v>31621</v>
      </c>
      <c r="K1205" s="34" t="s">
        <v>68</v>
      </c>
      <c r="L1205" s="34" t="s">
        <v>2374</v>
      </c>
      <c r="M1205" s="34" t="s">
        <v>27</v>
      </c>
      <c r="N1205" s="34" t="s">
        <v>22</v>
      </c>
      <c r="O1205" s="34" t="s">
        <v>37</v>
      </c>
      <c r="P1205" s="97">
        <f t="shared" si="18"/>
        <v>0.89999999999999991</v>
      </c>
    </row>
    <row r="1206" spans="1:16" ht="22.5" hidden="1" customHeight="1">
      <c r="A1206" s="8">
        <v>1203</v>
      </c>
      <c r="B1206" s="32" t="s">
        <v>2371</v>
      </c>
      <c r="C1206" s="33" t="s">
        <v>2569</v>
      </c>
      <c r="D1206" s="39" t="s">
        <v>187</v>
      </c>
      <c r="E1206" s="35">
        <v>42369</v>
      </c>
      <c r="F1206" s="36" t="s">
        <v>2570</v>
      </c>
      <c r="G1206" s="94">
        <v>1438</v>
      </c>
      <c r="H1206" s="36">
        <v>5238.51</v>
      </c>
      <c r="I1206" s="37">
        <v>1478167.4</v>
      </c>
      <c r="J1206" s="35">
        <v>30205</v>
      </c>
      <c r="K1206" s="34" t="s">
        <v>19</v>
      </c>
      <c r="L1206" s="34" t="s">
        <v>2374</v>
      </c>
      <c r="M1206" s="34" t="s">
        <v>2571</v>
      </c>
      <c r="N1206" s="34" t="s">
        <v>22</v>
      </c>
      <c r="O1206" s="34" t="s">
        <v>283</v>
      </c>
      <c r="P1206" s="97">
        <f t="shared" si="18"/>
        <v>1.0279328233657856</v>
      </c>
    </row>
    <row r="1207" spans="1:16" ht="22.5" hidden="1" customHeight="1">
      <c r="A1207" s="8">
        <v>1204</v>
      </c>
      <c r="B1207" s="32" t="s">
        <v>2371</v>
      </c>
      <c r="C1207" s="33" t="s">
        <v>2572</v>
      </c>
      <c r="D1207" s="39" t="s">
        <v>187</v>
      </c>
      <c r="E1207" s="35">
        <v>42369</v>
      </c>
      <c r="F1207" s="36" t="s">
        <v>2573</v>
      </c>
      <c r="G1207" s="94">
        <v>102</v>
      </c>
      <c r="H1207" s="36">
        <v>39.9</v>
      </c>
      <c r="I1207" s="37">
        <v>91800</v>
      </c>
      <c r="J1207" s="35">
        <v>28354</v>
      </c>
      <c r="K1207" s="34" t="s">
        <v>68</v>
      </c>
      <c r="L1207" s="34" t="s">
        <v>2374</v>
      </c>
      <c r="M1207" s="34" t="s">
        <v>27</v>
      </c>
      <c r="N1207" s="34" t="s">
        <v>22</v>
      </c>
      <c r="O1207" s="34" t="s">
        <v>289</v>
      </c>
      <c r="P1207" s="97">
        <f t="shared" si="18"/>
        <v>0.9</v>
      </c>
    </row>
    <row r="1208" spans="1:16" ht="22.5" hidden="1" customHeight="1">
      <c r="A1208" s="8">
        <v>1205</v>
      </c>
      <c r="B1208" s="32" t="s">
        <v>2371</v>
      </c>
      <c r="C1208" s="33" t="s">
        <v>2574</v>
      </c>
      <c r="D1208" s="39" t="s">
        <v>187</v>
      </c>
      <c r="E1208" s="35">
        <v>42369</v>
      </c>
      <c r="F1208" s="36" t="s">
        <v>2575</v>
      </c>
      <c r="G1208" s="94">
        <v>320</v>
      </c>
      <c r="H1208" s="36">
        <v>1603.54</v>
      </c>
      <c r="I1208" s="37">
        <v>384000</v>
      </c>
      <c r="J1208" s="35">
        <v>34862</v>
      </c>
      <c r="K1208" s="34" t="s">
        <v>125</v>
      </c>
      <c r="L1208" s="34" t="s">
        <v>2374</v>
      </c>
      <c r="M1208" s="34" t="s">
        <v>49</v>
      </c>
      <c r="N1208" s="34" t="s">
        <v>22</v>
      </c>
      <c r="O1208" s="34" t="s">
        <v>205</v>
      </c>
      <c r="P1208" s="97">
        <f t="shared" si="18"/>
        <v>1.2</v>
      </c>
    </row>
    <row r="1209" spans="1:16" ht="22.5" hidden="1" customHeight="1">
      <c r="A1209" s="8">
        <v>1206</v>
      </c>
      <c r="B1209" s="32" t="s">
        <v>2371</v>
      </c>
      <c r="C1209" s="33" t="s">
        <v>2576</v>
      </c>
      <c r="D1209" s="39" t="s">
        <v>187</v>
      </c>
      <c r="E1209" s="35">
        <v>42369</v>
      </c>
      <c r="F1209" s="36" t="s">
        <v>2577</v>
      </c>
      <c r="G1209" s="94">
        <v>700</v>
      </c>
      <c r="H1209" s="36">
        <v>1226.9000000000001</v>
      </c>
      <c r="I1209" s="37">
        <v>840000</v>
      </c>
      <c r="J1209" s="35">
        <v>31717</v>
      </c>
      <c r="K1209" s="34" t="s">
        <v>125</v>
      </c>
      <c r="L1209" s="34" t="s">
        <v>2374</v>
      </c>
      <c r="M1209" s="34" t="s">
        <v>49</v>
      </c>
      <c r="N1209" s="34" t="s">
        <v>22</v>
      </c>
      <c r="O1209" s="34" t="s">
        <v>60</v>
      </c>
      <c r="P1209" s="97">
        <f t="shared" si="18"/>
        <v>1.2</v>
      </c>
    </row>
    <row r="1210" spans="1:16" ht="22.5" hidden="1" customHeight="1">
      <c r="A1210" s="8">
        <v>1207</v>
      </c>
      <c r="B1210" s="32" t="s">
        <v>2371</v>
      </c>
      <c r="C1210" s="33" t="s">
        <v>2578</v>
      </c>
      <c r="D1210" s="39" t="s">
        <v>187</v>
      </c>
      <c r="E1210" s="35">
        <v>42369</v>
      </c>
      <c r="F1210" s="36" t="s">
        <v>2579</v>
      </c>
      <c r="G1210" s="94">
        <v>1200</v>
      </c>
      <c r="H1210" s="36">
        <v>8953.23</v>
      </c>
      <c r="I1210" s="37">
        <v>1440000</v>
      </c>
      <c r="J1210" s="35">
        <v>30175</v>
      </c>
      <c r="K1210" s="34" t="s">
        <v>2580</v>
      </c>
      <c r="L1210" s="34" t="s">
        <v>2374</v>
      </c>
      <c r="M1210" s="34" t="s">
        <v>2581</v>
      </c>
      <c r="N1210" s="34" t="s">
        <v>22</v>
      </c>
      <c r="O1210" s="34" t="s">
        <v>28</v>
      </c>
      <c r="P1210" s="97">
        <f t="shared" si="18"/>
        <v>1.2</v>
      </c>
    </row>
    <row r="1211" spans="1:16" ht="22.5" hidden="1" customHeight="1">
      <c r="A1211" s="8">
        <v>1208</v>
      </c>
      <c r="B1211" s="32" t="s">
        <v>2371</v>
      </c>
      <c r="C1211" s="33" t="s">
        <v>2582</v>
      </c>
      <c r="D1211" s="39" t="s">
        <v>187</v>
      </c>
      <c r="E1211" s="35">
        <v>42369</v>
      </c>
      <c r="F1211" s="36" t="s">
        <v>2583</v>
      </c>
      <c r="G1211" s="94">
        <v>616</v>
      </c>
      <c r="H1211" s="36">
        <v>2277.5500000000002</v>
      </c>
      <c r="I1211" s="37">
        <v>739200</v>
      </c>
      <c r="J1211" s="35">
        <v>28034</v>
      </c>
      <c r="K1211" s="34" t="s">
        <v>125</v>
      </c>
      <c r="L1211" s="34" t="s">
        <v>2374</v>
      </c>
      <c r="M1211" s="34" t="s">
        <v>49</v>
      </c>
      <c r="N1211" s="34" t="s">
        <v>22</v>
      </c>
      <c r="O1211" s="34" t="s">
        <v>205</v>
      </c>
      <c r="P1211" s="97">
        <f t="shared" si="18"/>
        <v>1.2000000000000002</v>
      </c>
    </row>
    <row r="1212" spans="1:16" ht="22.5" hidden="1" customHeight="1">
      <c r="A1212" s="8">
        <v>1209</v>
      </c>
      <c r="B1212" s="32" t="s">
        <v>2371</v>
      </c>
      <c r="C1212" s="33" t="s">
        <v>2584</v>
      </c>
      <c r="D1212" s="39" t="s">
        <v>187</v>
      </c>
      <c r="E1212" s="35">
        <v>42369</v>
      </c>
      <c r="F1212" s="36" t="s">
        <v>2585</v>
      </c>
      <c r="G1212" s="94">
        <v>280</v>
      </c>
      <c r="H1212" s="36">
        <v>725.1</v>
      </c>
      <c r="I1212" s="37">
        <v>287100</v>
      </c>
      <c r="J1212" s="35">
        <v>23043</v>
      </c>
      <c r="K1212" s="34" t="s">
        <v>19</v>
      </c>
      <c r="L1212" s="34" t="s">
        <v>2374</v>
      </c>
      <c r="M1212" s="34" t="s">
        <v>21</v>
      </c>
      <c r="N1212" s="34" t="s">
        <v>22</v>
      </c>
      <c r="O1212" s="34" t="s">
        <v>45</v>
      </c>
      <c r="P1212" s="97">
        <f t="shared" si="18"/>
        <v>1.0253571428571429</v>
      </c>
    </row>
    <row r="1213" spans="1:16" ht="22.5" hidden="1" customHeight="1">
      <c r="A1213" s="8">
        <v>1210</v>
      </c>
      <c r="B1213" s="32" t="s">
        <v>2371</v>
      </c>
      <c r="C1213" s="33" t="s">
        <v>2586</v>
      </c>
      <c r="D1213" s="39" t="s">
        <v>187</v>
      </c>
      <c r="E1213" s="35">
        <v>42369</v>
      </c>
      <c r="F1213" s="36" t="s">
        <v>2587</v>
      </c>
      <c r="G1213" s="94">
        <v>320</v>
      </c>
      <c r="H1213" s="36">
        <v>2803.2</v>
      </c>
      <c r="I1213" s="37">
        <v>384000</v>
      </c>
      <c r="J1213" s="35">
        <v>33407</v>
      </c>
      <c r="K1213" s="34" t="s">
        <v>125</v>
      </c>
      <c r="L1213" s="34" t="s">
        <v>2374</v>
      </c>
      <c r="M1213" s="34" t="s">
        <v>49</v>
      </c>
      <c r="N1213" s="34" t="s">
        <v>22</v>
      </c>
      <c r="O1213" s="34" t="s">
        <v>343</v>
      </c>
      <c r="P1213" s="97">
        <f t="shared" si="18"/>
        <v>1.2</v>
      </c>
    </row>
    <row r="1214" spans="1:16" ht="22.5" hidden="1" customHeight="1">
      <c r="A1214" s="8">
        <v>1211</v>
      </c>
      <c r="B1214" s="32" t="s">
        <v>2371</v>
      </c>
      <c r="C1214" s="33" t="s">
        <v>2588</v>
      </c>
      <c r="D1214" s="39" t="s">
        <v>187</v>
      </c>
      <c r="E1214" s="35">
        <v>42369</v>
      </c>
      <c r="F1214" s="36" t="s">
        <v>2589</v>
      </c>
      <c r="G1214" s="94">
        <v>2778.36</v>
      </c>
      <c r="H1214" s="36">
        <v>15817</v>
      </c>
      <c r="I1214" s="37">
        <v>3334032</v>
      </c>
      <c r="J1214" s="35">
        <v>34258</v>
      </c>
      <c r="K1214" s="34" t="s">
        <v>2580</v>
      </c>
      <c r="L1214" s="34" t="s">
        <v>2374</v>
      </c>
      <c r="M1214" s="34" t="s">
        <v>2581</v>
      </c>
      <c r="N1214" s="34" t="s">
        <v>22</v>
      </c>
      <c r="O1214" s="34" t="s">
        <v>212</v>
      </c>
      <c r="P1214" s="97">
        <f t="shared" si="18"/>
        <v>1.2</v>
      </c>
    </row>
    <row r="1215" spans="1:16" ht="22.5" hidden="1" customHeight="1">
      <c r="A1215" s="8">
        <v>1212</v>
      </c>
      <c r="B1215" s="32" t="s">
        <v>2371</v>
      </c>
      <c r="C1215" s="33" t="s">
        <v>2590</v>
      </c>
      <c r="D1215" s="39" t="s">
        <v>187</v>
      </c>
      <c r="E1215" s="35">
        <v>42369</v>
      </c>
      <c r="F1215" s="36" t="s">
        <v>2591</v>
      </c>
      <c r="G1215" s="94">
        <v>112.5</v>
      </c>
      <c r="H1215" s="36">
        <v>485.25700000000001</v>
      </c>
      <c r="I1215" s="37">
        <v>135000</v>
      </c>
      <c r="J1215" s="35">
        <v>27809</v>
      </c>
      <c r="K1215" s="34" t="s">
        <v>125</v>
      </c>
      <c r="L1215" s="34" t="s">
        <v>2374</v>
      </c>
      <c r="M1215" s="34" t="s">
        <v>49</v>
      </c>
      <c r="N1215" s="34" t="s">
        <v>22</v>
      </c>
      <c r="O1215" s="34" t="s">
        <v>37</v>
      </c>
      <c r="P1215" s="97">
        <f t="shared" si="18"/>
        <v>1.2</v>
      </c>
    </row>
    <row r="1216" spans="1:16" ht="22.5" hidden="1" customHeight="1">
      <c r="A1216" s="8">
        <v>1213</v>
      </c>
      <c r="B1216" s="32" t="s">
        <v>2371</v>
      </c>
      <c r="C1216" s="33" t="s">
        <v>2592</v>
      </c>
      <c r="D1216" s="39" t="s">
        <v>187</v>
      </c>
      <c r="E1216" s="35">
        <v>42369</v>
      </c>
      <c r="F1216" s="36" t="s">
        <v>2593</v>
      </c>
      <c r="G1216" s="94">
        <v>2753.9079999999999</v>
      </c>
      <c r="H1216" s="36">
        <v>16502.400000000001</v>
      </c>
      <c r="I1216" s="37">
        <v>3021090.6</v>
      </c>
      <c r="J1216" s="35">
        <v>30195</v>
      </c>
      <c r="K1216" s="34" t="s">
        <v>125</v>
      </c>
      <c r="L1216" s="34" t="s">
        <v>2374</v>
      </c>
      <c r="M1216" s="34" t="s">
        <v>21</v>
      </c>
      <c r="N1216" s="34" t="s">
        <v>22</v>
      </c>
      <c r="O1216" s="34" t="s">
        <v>563</v>
      </c>
      <c r="P1216" s="97">
        <f t="shared" si="18"/>
        <v>1.0970194356528977</v>
      </c>
    </row>
    <row r="1217" spans="1:16" ht="22.5" hidden="1" customHeight="1">
      <c r="A1217" s="8">
        <v>1214</v>
      </c>
      <c r="B1217" s="32" t="s">
        <v>2371</v>
      </c>
      <c r="C1217" s="33" t="s">
        <v>2594</v>
      </c>
      <c r="D1217" s="39" t="s">
        <v>187</v>
      </c>
      <c r="E1217" s="35">
        <v>42369</v>
      </c>
      <c r="F1217" s="36" t="s">
        <v>2595</v>
      </c>
      <c r="G1217" s="94">
        <v>500</v>
      </c>
      <c r="H1217" s="36">
        <v>2155.1959999999999</v>
      </c>
      <c r="I1217" s="37">
        <v>600000</v>
      </c>
      <c r="J1217" s="35">
        <v>27899</v>
      </c>
      <c r="K1217" s="34" t="s">
        <v>19</v>
      </c>
      <c r="L1217" s="34" t="s">
        <v>2374</v>
      </c>
      <c r="M1217" s="34" t="s">
        <v>49</v>
      </c>
      <c r="N1217" s="34" t="s">
        <v>22</v>
      </c>
      <c r="O1217" s="34" t="s">
        <v>63</v>
      </c>
      <c r="P1217" s="97">
        <f t="shared" si="18"/>
        <v>1.2</v>
      </c>
    </row>
    <row r="1218" spans="1:16" ht="22.5" hidden="1" customHeight="1">
      <c r="A1218" s="8">
        <v>1215</v>
      </c>
      <c r="B1218" s="32" t="s">
        <v>2371</v>
      </c>
      <c r="C1218" s="33" t="s">
        <v>2596</v>
      </c>
      <c r="D1218" s="39" t="s">
        <v>187</v>
      </c>
      <c r="E1218" s="35">
        <v>42369</v>
      </c>
      <c r="F1218" s="36" t="s">
        <v>2597</v>
      </c>
      <c r="G1218" s="94">
        <v>2100</v>
      </c>
      <c r="H1218" s="36">
        <v>4872.8999999999996</v>
      </c>
      <c r="I1218" s="37">
        <v>2520000</v>
      </c>
      <c r="J1218" s="35">
        <v>33419</v>
      </c>
      <c r="K1218" s="34" t="s">
        <v>125</v>
      </c>
      <c r="L1218" s="34" t="s">
        <v>2374</v>
      </c>
      <c r="M1218" s="34" t="s">
        <v>49</v>
      </c>
      <c r="N1218" s="34" t="s">
        <v>22</v>
      </c>
      <c r="O1218" s="34" t="s">
        <v>45</v>
      </c>
      <c r="P1218" s="97">
        <f t="shared" si="18"/>
        <v>1.2</v>
      </c>
    </row>
    <row r="1219" spans="1:16" ht="22.5" hidden="1" customHeight="1">
      <c r="A1219" s="8">
        <v>1216</v>
      </c>
      <c r="B1219" s="32" t="s">
        <v>2371</v>
      </c>
      <c r="C1219" s="33" t="s">
        <v>2598</v>
      </c>
      <c r="D1219" s="39" t="s">
        <v>187</v>
      </c>
      <c r="E1219" s="35">
        <v>42369</v>
      </c>
      <c r="F1219" s="36" t="s">
        <v>2599</v>
      </c>
      <c r="G1219" s="94">
        <v>24</v>
      </c>
      <c r="H1219" s="36">
        <v>210.24</v>
      </c>
      <c r="I1219" s="37">
        <v>21600</v>
      </c>
      <c r="J1219" s="35">
        <v>25872</v>
      </c>
      <c r="K1219" s="34" t="s">
        <v>19</v>
      </c>
      <c r="L1219" s="34" t="s">
        <v>2374</v>
      </c>
      <c r="M1219" s="34" t="s">
        <v>27</v>
      </c>
      <c r="N1219" s="34" t="s">
        <v>22</v>
      </c>
      <c r="O1219" s="34" t="s">
        <v>23</v>
      </c>
      <c r="P1219" s="97">
        <f t="shared" si="18"/>
        <v>0.9</v>
      </c>
    </row>
    <row r="1220" spans="1:16" ht="22.5" hidden="1" customHeight="1">
      <c r="A1220" s="8">
        <v>1217</v>
      </c>
      <c r="B1220" s="32" t="s">
        <v>2371</v>
      </c>
      <c r="C1220" s="33" t="s">
        <v>2600</v>
      </c>
      <c r="D1220" s="39" t="s">
        <v>187</v>
      </c>
      <c r="E1220" s="35">
        <v>42369</v>
      </c>
      <c r="F1220" s="36" t="s">
        <v>2601</v>
      </c>
      <c r="G1220" s="94">
        <v>1634</v>
      </c>
      <c r="H1220" s="36">
        <v>11936.84</v>
      </c>
      <c r="I1220" s="37">
        <v>1960800</v>
      </c>
      <c r="J1220" s="35">
        <v>33083</v>
      </c>
      <c r="K1220" s="34" t="s">
        <v>2602</v>
      </c>
      <c r="L1220" s="34" t="s">
        <v>2374</v>
      </c>
      <c r="M1220" s="34" t="s">
        <v>2603</v>
      </c>
      <c r="N1220" s="34" t="s">
        <v>22</v>
      </c>
      <c r="O1220" s="34" t="s">
        <v>45</v>
      </c>
      <c r="P1220" s="97">
        <f t="shared" si="18"/>
        <v>1.2</v>
      </c>
    </row>
    <row r="1221" spans="1:16" ht="22.5" customHeight="1">
      <c r="A1221" s="8">
        <v>1218</v>
      </c>
      <c r="B1221" s="32" t="s">
        <v>2371</v>
      </c>
      <c r="C1221" s="33" t="s">
        <v>2604</v>
      </c>
      <c r="D1221" s="39" t="s">
        <v>187</v>
      </c>
      <c r="E1221" s="35">
        <v>42369</v>
      </c>
      <c r="F1221" s="36" t="s">
        <v>2605</v>
      </c>
      <c r="G1221" s="94">
        <v>77</v>
      </c>
      <c r="H1221" s="36">
        <v>15.8</v>
      </c>
      <c r="I1221" s="37">
        <v>69300</v>
      </c>
      <c r="J1221" s="35">
        <v>28195</v>
      </c>
      <c r="K1221" s="34" t="s">
        <v>68</v>
      </c>
      <c r="L1221" s="34" t="s">
        <v>2374</v>
      </c>
      <c r="M1221" s="34" t="s">
        <v>27</v>
      </c>
      <c r="N1221" s="34" t="s">
        <v>22</v>
      </c>
      <c r="O1221" s="34" t="s">
        <v>153</v>
      </c>
      <c r="P1221" s="97">
        <f t="shared" ref="P1221:P1284" si="19">I1221/1000/G1221</f>
        <v>0.89999999999999991</v>
      </c>
    </row>
    <row r="1222" spans="1:16" ht="22.5" customHeight="1">
      <c r="A1222" s="8">
        <v>1219</v>
      </c>
      <c r="B1222" s="32" t="s">
        <v>2371</v>
      </c>
      <c r="C1222" s="33" t="s">
        <v>2606</v>
      </c>
      <c r="D1222" s="39" t="s">
        <v>187</v>
      </c>
      <c r="E1222" s="35">
        <v>42369</v>
      </c>
      <c r="F1222" s="36" t="s">
        <v>2607</v>
      </c>
      <c r="G1222" s="94">
        <v>300</v>
      </c>
      <c r="H1222" s="36">
        <v>2628</v>
      </c>
      <c r="I1222" s="37">
        <v>360000</v>
      </c>
      <c r="J1222" s="35">
        <v>29565</v>
      </c>
      <c r="K1222" s="34" t="s">
        <v>125</v>
      </c>
      <c r="L1222" s="34" t="s">
        <v>2374</v>
      </c>
      <c r="M1222" s="34" t="s">
        <v>49</v>
      </c>
      <c r="N1222" s="34" t="s">
        <v>22</v>
      </c>
      <c r="O1222" s="34" t="s">
        <v>153</v>
      </c>
      <c r="P1222" s="97">
        <f t="shared" si="19"/>
        <v>1.2</v>
      </c>
    </row>
    <row r="1223" spans="1:16" ht="22.5" hidden="1" customHeight="1">
      <c r="A1223" s="8">
        <v>1220</v>
      </c>
      <c r="B1223" s="32" t="s">
        <v>2371</v>
      </c>
      <c r="C1223" s="33" t="s">
        <v>2608</v>
      </c>
      <c r="D1223" s="39" t="s">
        <v>187</v>
      </c>
      <c r="E1223" s="35">
        <v>42369</v>
      </c>
      <c r="F1223" s="36" t="s">
        <v>2609</v>
      </c>
      <c r="G1223" s="94">
        <v>484</v>
      </c>
      <c r="H1223" s="36">
        <v>1289.54</v>
      </c>
      <c r="I1223" s="37">
        <v>580800</v>
      </c>
      <c r="J1223" s="35">
        <v>27004</v>
      </c>
      <c r="K1223" s="34" t="s">
        <v>125</v>
      </c>
      <c r="L1223" s="34" t="s">
        <v>2374</v>
      </c>
      <c r="M1223" s="34" t="s">
        <v>49</v>
      </c>
      <c r="N1223" s="34" t="s">
        <v>22</v>
      </c>
      <c r="O1223" s="34" t="s">
        <v>54</v>
      </c>
      <c r="P1223" s="97">
        <f t="shared" si="19"/>
        <v>1.2</v>
      </c>
    </row>
    <row r="1224" spans="1:16" ht="22.5" hidden="1" customHeight="1">
      <c r="A1224" s="8">
        <v>1221</v>
      </c>
      <c r="B1224" s="32" t="s">
        <v>2371</v>
      </c>
      <c r="C1224" s="33" t="s">
        <v>2610</v>
      </c>
      <c r="D1224" s="39" t="s">
        <v>187</v>
      </c>
      <c r="E1224" s="35">
        <v>42369</v>
      </c>
      <c r="F1224" s="36" t="s">
        <v>2611</v>
      </c>
      <c r="G1224" s="94">
        <v>1400</v>
      </c>
      <c r="H1224" s="36">
        <v>8622.2919999999995</v>
      </c>
      <c r="I1224" s="37">
        <v>1680000</v>
      </c>
      <c r="J1224" s="35">
        <v>34275</v>
      </c>
      <c r="K1224" s="34" t="s">
        <v>2580</v>
      </c>
      <c r="L1224" s="34" t="s">
        <v>2374</v>
      </c>
      <c r="M1224" s="34" t="s">
        <v>2581</v>
      </c>
      <c r="N1224" s="34" t="s">
        <v>22</v>
      </c>
      <c r="O1224" s="34" t="s">
        <v>28</v>
      </c>
      <c r="P1224" s="97">
        <f t="shared" si="19"/>
        <v>1.2</v>
      </c>
    </row>
    <row r="1225" spans="1:16" ht="22.5" hidden="1" customHeight="1">
      <c r="A1225" s="8">
        <v>1222</v>
      </c>
      <c r="B1225" s="32" t="s">
        <v>2371</v>
      </c>
      <c r="C1225" s="33" t="s">
        <v>2612</v>
      </c>
      <c r="D1225" s="39" t="s">
        <v>187</v>
      </c>
      <c r="E1225" s="35">
        <v>42369</v>
      </c>
      <c r="F1225" s="36" t="s">
        <v>2613</v>
      </c>
      <c r="G1225" s="94">
        <v>1.8</v>
      </c>
      <c r="H1225" s="36">
        <v>0.28999999999999998</v>
      </c>
      <c r="I1225" s="37">
        <v>1620</v>
      </c>
      <c r="J1225" s="35">
        <v>25173</v>
      </c>
      <c r="K1225" s="34" t="s">
        <v>68</v>
      </c>
      <c r="L1225" s="34" t="s">
        <v>2374</v>
      </c>
      <c r="M1225" s="34" t="s">
        <v>69</v>
      </c>
      <c r="N1225" s="34" t="s">
        <v>22</v>
      </c>
      <c r="O1225" s="34" t="s">
        <v>54</v>
      </c>
      <c r="P1225" s="97">
        <f t="shared" si="19"/>
        <v>0.9</v>
      </c>
    </row>
    <row r="1226" spans="1:16" ht="22.5" hidden="1" customHeight="1">
      <c r="A1226" s="8">
        <v>1223</v>
      </c>
      <c r="B1226" s="32" t="s">
        <v>2371</v>
      </c>
      <c r="C1226" s="33" t="s">
        <v>2614</v>
      </c>
      <c r="D1226" s="39" t="s">
        <v>187</v>
      </c>
      <c r="E1226" s="35">
        <v>42369</v>
      </c>
      <c r="F1226" s="36" t="s">
        <v>2615</v>
      </c>
      <c r="G1226" s="94">
        <v>26</v>
      </c>
      <c r="H1226" s="36">
        <v>227.76</v>
      </c>
      <c r="I1226" s="37">
        <v>23400</v>
      </c>
      <c r="J1226" s="35">
        <v>27061</v>
      </c>
      <c r="K1226" s="34" t="s">
        <v>68</v>
      </c>
      <c r="L1226" s="34" t="s">
        <v>2374</v>
      </c>
      <c r="M1226" s="34" t="s">
        <v>27</v>
      </c>
      <c r="N1226" s="34" t="s">
        <v>22</v>
      </c>
      <c r="O1226" s="34" t="s">
        <v>23</v>
      </c>
      <c r="P1226" s="97">
        <f t="shared" si="19"/>
        <v>0.89999999999999991</v>
      </c>
    </row>
    <row r="1227" spans="1:16" ht="22.5" hidden="1" customHeight="1">
      <c r="A1227" s="8">
        <v>1224</v>
      </c>
      <c r="B1227" s="32" t="s">
        <v>2371</v>
      </c>
      <c r="C1227" s="33" t="s">
        <v>2616</v>
      </c>
      <c r="D1227" s="39" t="s">
        <v>187</v>
      </c>
      <c r="E1227" s="35">
        <v>42369</v>
      </c>
      <c r="F1227" s="36" t="s">
        <v>2617</v>
      </c>
      <c r="G1227" s="94">
        <v>7.8</v>
      </c>
      <c r="H1227" s="36">
        <v>10.54</v>
      </c>
      <c r="I1227" s="37">
        <v>7020</v>
      </c>
      <c r="J1227" s="35">
        <v>27465</v>
      </c>
      <c r="K1227" s="34" t="s">
        <v>68</v>
      </c>
      <c r="L1227" s="34" t="s">
        <v>2374</v>
      </c>
      <c r="M1227" s="34" t="s">
        <v>69</v>
      </c>
      <c r="N1227" s="34" t="s">
        <v>22</v>
      </c>
      <c r="O1227" s="34" t="s">
        <v>358</v>
      </c>
      <c r="P1227" s="97">
        <f t="shared" si="19"/>
        <v>0.89999999999999991</v>
      </c>
    </row>
    <row r="1228" spans="1:16" ht="22.5" hidden="1" customHeight="1">
      <c r="A1228" s="8">
        <v>1225</v>
      </c>
      <c r="B1228" s="32" t="s">
        <v>2371</v>
      </c>
      <c r="C1228" s="33" t="s">
        <v>2618</v>
      </c>
      <c r="D1228" s="39" t="s">
        <v>187</v>
      </c>
      <c r="E1228" s="35">
        <v>42369</v>
      </c>
      <c r="F1228" s="36" t="s">
        <v>2619</v>
      </c>
      <c r="G1228" s="94">
        <v>24</v>
      </c>
      <c r="H1228" s="36">
        <v>210.24</v>
      </c>
      <c r="I1228" s="37">
        <v>21600</v>
      </c>
      <c r="J1228" s="35">
        <v>26359</v>
      </c>
      <c r="K1228" s="34" t="s">
        <v>19</v>
      </c>
      <c r="L1228" s="34" t="s">
        <v>2374</v>
      </c>
      <c r="M1228" s="34" t="s">
        <v>27</v>
      </c>
      <c r="N1228" s="34" t="s">
        <v>22</v>
      </c>
      <c r="O1228" s="34" t="s">
        <v>23</v>
      </c>
      <c r="P1228" s="97">
        <f t="shared" si="19"/>
        <v>0.9</v>
      </c>
    </row>
    <row r="1229" spans="1:16" ht="22.5" hidden="1" customHeight="1">
      <c r="A1229" s="8">
        <v>1226</v>
      </c>
      <c r="B1229" s="32" t="s">
        <v>2371</v>
      </c>
      <c r="C1229" s="33" t="s">
        <v>2620</v>
      </c>
      <c r="D1229" s="39" t="s">
        <v>187</v>
      </c>
      <c r="E1229" s="35">
        <v>42369</v>
      </c>
      <c r="F1229" s="36" t="s">
        <v>2621</v>
      </c>
      <c r="G1229" s="94">
        <v>24.8</v>
      </c>
      <c r="H1229" s="36">
        <v>48.53</v>
      </c>
      <c r="I1229" s="37">
        <v>22320</v>
      </c>
      <c r="J1229" s="35">
        <v>38155</v>
      </c>
      <c r="K1229" s="34" t="s">
        <v>457</v>
      </c>
      <c r="L1229" s="34" t="s">
        <v>2374</v>
      </c>
      <c r="M1229" s="34" t="s">
        <v>69</v>
      </c>
      <c r="N1229" s="34" t="s">
        <v>22</v>
      </c>
      <c r="O1229" s="34" t="s">
        <v>358</v>
      </c>
      <c r="P1229" s="97">
        <f t="shared" si="19"/>
        <v>0.9</v>
      </c>
    </row>
    <row r="1230" spans="1:16" ht="22.5" hidden="1" customHeight="1">
      <c r="A1230" s="8">
        <v>1227</v>
      </c>
      <c r="B1230" s="32" t="s">
        <v>2371</v>
      </c>
      <c r="C1230" s="33" t="s">
        <v>2622</v>
      </c>
      <c r="D1230" s="39" t="s">
        <v>187</v>
      </c>
      <c r="E1230" s="35">
        <v>42369</v>
      </c>
      <c r="F1230" s="36" t="s">
        <v>2623</v>
      </c>
      <c r="G1230" s="94">
        <v>162.69999999999999</v>
      </c>
      <c r="H1230" s="36">
        <v>1052.6400000000001</v>
      </c>
      <c r="I1230" s="37">
        <v>146430</v>
      </c>
      <c r="J1230" s="35">
        <v>38561</v>
      </c>
      <c r="K1230" s="34" t="s">
        <v>125</v>
      </c>
      <c r="L1230" s="34" t="s">
        <v>2374</v>
      </c>
      <c r="M1230" s="34" t="s">
        <v>69</v>
      </c>
      <c r="N1230" s="34" t="s">
        <v>22</v>
      </c>
      <c r="O1230" s="34" t="s">
        <v>358</v>
      </c>
      <c r="P1230" s="97">
        <f t="shared" si="19"/>
        <v>0.90000000000000013</v>
      </c>
    </row>
    <row r="1231" spans="1:16" ht="22.5" hidden="1" customHeight="1">
      <c r="A1231" s="8">
        <v>1228</v>
      </c>
      <c r="B1231" s="32" t="s">
        <v>2371</v>
      </c>
      <c r="C1231" s="33" t="s">
        <v>2624</v>
      </c>
      <c r="D1231" s="39" t="s">
        <v>187</v>
      </c>
      <c r="E1231" s="35">
        <v>42369</v>
      </c>
      <c r="F1231" s="36" t="s">
        <v>2625</v>
      </c>
      <c r="G1231" s="94">
        <v>12</v>
      </c>
      <c r="H1231" s="36">
        <v>105.12</v>
      </c>
      <c r="I1231" s="37">
        <v>10800</v>
      </c>
      <c r="J1231" s="35">
        <v>26028</v>
      </c>
      <c r="K1231" s="34" t="s">
        <v>19</v>
      </c>
      <c r="L1231" s="34" t="s">
        <v>2374</v>
      </c>
      <c r="M1231" s="34" t="s">
        <v>27</v>
      </c>
      <c r="N1231" s="34" t="s">
        <v>22</v>
      </c>
      <c r="O1231" s="34" t="s">
        <v>23</v>
      </c>
      <c r="P1231" s="97">
        <f t="shared" si="19"/>
        <v>0.9</v>
      </c>
    </row>
    <row r="1232" spans="1:16" ht="22.5" hidden="1" customHeight="1">
      <c r="A1232" s="8">
        <v>1229</v>
      </c>
      <c r="B1232" s="32" t="s">
        <v>2371</v>
      </c>
      <c r="C1232" s="33" t="s">
        <v>2626</v>
      </c>
      <c r="D1232" s="39" t="s">
        <v>187</v>
      </c>
      <c r="E1232" s="35">
        <v>42369</v>
      </c>
      <c r="F1232" s="36" t="s">
        <v>2627</v>
      </c>
      <c r="G1232" s="94">
        <v>48</v>
      </c>
      <c r="H1232" s="36">
        <v>37.302</v>
      </c>
      <c r="I1232" s="37">
        <v>43200</v>
      </c>
      <c r="J1232" s="35">
        <v>27729</v>
      </c>
      <c r="K1232" s="34" t="s">
        <v>19</v>
      </c>
      <c r="L1232" s="34" t="s">
        <v>2374</v>
      </c>
      <c r="M1232" s="34" t="s">
        <v>27</v>
      </c>
      <c r="N1232" s="34" t="s">
        <v>22</v>
      </c>
      <c r="O1232" s="34" t="s">
        <v>28</v>
      </c>
      <c r="P1232" s="97">
        <f t="shared" si="19"/>
        <v>0.9</v>
      </c>
    </row>
    <row r="1233" spans="1:16" ht="22.5" hidden="1" customHeight="1">
      <c r="A1233" s="8">
        <v>1230</v>
      </c>
      <c r="B1233" s="32" t="s">
        <v>2371</v>
      </c>
      <c r="C1233" s="33" t="s">
        <v>2628</v>
      </c>
      <c r="D1233" s="39" t="s">
        <v>187</v>
      </c>
      <c r="E1233" s="35">
        <v>42369</v>
      </c>
      <c r="F1233" s="36" t="s">
        <v>2629</v>
      </c>
      <c r="G1233" s="94">
        <v>104.125</v>
      </c>
      <c r="H1233" s="36">
        <v>621.42999999999995</v>
      </c>
      <c r="I1233" s="37">
        <v>93712.5</v>
      </c>
      <c r="J1233" s="35">
        <v>33619</v>
      </c>
      <c r="K1233" s="34" t="s">
        <v>125</v>
      </c>
      <c r="L1233" s="34" t="s">
        <v>2374</v>
      </c>
      <c r="M1233" s="34" t="s">
        <v>69</v>
      </c>
      <c r="N1233" s="34" t="s">
        <v>22</v>
      </c>
      <c r="O1233" s="34" t="s">
        <v>358</v>
      </c>
      <c r="P1233" s="97">
        <f t="shared" si="19"/>
        <v>0.9</v>
      </c>
    </row>
    <row r="1234" spans="1:16" ht="22.5" hidden="1" customHeight="1">
      <c r="A1234" s="8">
        <v>1231</v>
      </c>
      <c r="B1234" s="32" t="s">
        <v>2371</v>
      </c>
      <c r="C1234" s="33" t="s">
        <v>2630</v>
      </c>
      <c r="D1234" s="39" t="s">
        <v>187</v>
      </c>
      <c r="E1234" s="35">
        <v>42369</v>
      </c>
      <c r="F1234" s="36" t="s">
        <v>2631</v>
      </c>
      <c r="G1234" s="94">
        <v>62</v>
      </c>
      <c r="H1234" s="36">
        <v>1.7</v>
      </c>
      <c r="I1234" s="37">
        <v>55800</v>
      </c>
      <c r="J1234" s="35">
        <v>27325</v>
      </c>
      <c r="K1234" s="34" t="s">
        <v>68</v>
      </c>
      <c r="L1234" s="34" t="s">
        <v>2374</v>
      </c>
      <c r="M1234" s="34" t="s">
        <v>27</v>
      </c>
      <c r="N1234" s="34" t="s">
        <v>22</v>
      </c>
      <c r="O1234" s="34" t="s">
        <v>283</v>
      </c>
      <c r="P1234" s="97">
        <f t="shared" si="19"/>
        <v>0.89999999999999991</v>
      </c>
    </row>
    <row r="1235" spans="1:16" ht="22.5" hidden="1" customHeight="1">
      <c r="A1235" s="8">
        <v>1232</v>
      </c>
      <c r="B1235" s="32" t="s">
        <v>2371</v>
      </c>
      <c r="C1235" s="33" t="s">
        <v>2632</v>
      </c>
      <c r="D1235" s="39" t="s">
        <v>187</v>
      </c>
      <c r="E1235" s="35">
        <v>42369</v>
      </c>
      <c r="F1235" s="36" t="s">
        <v>2633</v>
      </c>
      <c r="G1235" s="94">
        <v>84.66</v>
      </c>
      <c r="H1235" s="36">
        <v>191.99</v>
      </c>
      <c r="I1235" s="37">
        <v>76194</v>
      </c>
      <c r="J1235" s="35">
        <v>36161</v>
      </c>
      <c r="K1235" s="34" t="s">
        <v>68</v>
      </c>
      <c r="L1235" s="34" t="s">
        <v>2374</v>
      </c>
      <c r="M1235" s="34" t="s">
        <v>27</v>
      </c>
      <c r="N1235" s="34" t="s">
        <v>22</v>
      </c>
      <c r="O1235" s="34" t="s">
        <v>358</v>
      </c>
      <c r="P1235" s="97">
        <f t="shared" si="19"/>
        <v>0.9</v>
      </c>
    </row>
    <row r="1236" spans="1:16" ht="22.5" hidden="1" customHeight="1">
      <c r="A1236" s="8">
        <v>1233</v>
      </c>
      <c r="B1236" s="32" t="s">
        <v>2371</v>
      </c>
      <c r="C1236" s="33" t="s">
        <v>2634</v>
      </c>
      <c r="D1236" s="39" t="s">
        <v>187</v>
      </c>
      <c r="E1236" s="35">
        <v>42369</v>
      </c>
      <c r="F1236" s="36" t="s">
        <v>2635</v>
      </c>
      <c r="G1236" s="94">
        <v>987.15000000000009</v>
      </c>
      <c r="H1236" s="36">
        <v>6978.3680000000004</v>
      </c>
      <c r="I1236" s="37">
        <v>1000772.67</v>
      </c>
      <c r="J1236" s="35">
        <v>29727</v>
      </c>
      <c r="K1236" s="34" t="s">
        <v>19</v>
      </c>
      <c r="L1236" s="34" t="s">
        <v>2374</v>
      </c>
      <c r="M1236" s="34" t="s">
        <v>102</v>
      </c>
      <c r="N1236" s="34" t="s">
        <v>22</v>
      </c>
      <c r="O1236" s="34" t="s">
        <v>23</v>
      </c>
      <c r="P1236" s="97">
        <f t="shared" si="19"/>
        <v>1.0138</v>
      </c>
    </row>
    <row r="1237" spans="1:16" ht="22.5" hidden="1" customHeight="1">
      <c r="A1237" s="8">
        <v>1234</v>
      </c>
      <c r="B1237" s="32" t="s">
        <v>2371</v>
      </c>
      <c r="C1237" s="33" t="s">
        <v>2636</v>
      </c>
      <c r="D1237" s="39" t="s">
        <v>187</v>
      </c>
      <c r="E1237" s="35">
        <v>42369</v>
      </c>
      <c r="F1237" s="36" t="s">
        <v>2637</v>
      </c>
      <c r="G1237" s="94">
        <v>227.02199999999999</v>
      </c>
      <c r="H1237" s="36">
        <v>1512.89</v>
      </c>
      <c r="I1237" s="37">
        <v>230154.90359999999</v>
      </c>
      <c r="J1237" s="35">
        <v>36150</v>
      </c>
      <c r="K1237" s="34" t="s">
        <v>19</v>
      </c>
      <c r="L1237" s="34" t="s">
        <v>2374</v>
      </c>
      <c r="M1237" s="34" t="s">
        <v>102</v>
      </c>
      <c r="N1237" s="34" t="s">
        <v>22</v>
      </c>
      <c r="O1237" s="34" t="s">
        <v>54</v>
      </c>
      <c r="P1237" s="97">
        <f t="shared" si="19"/>
        <v>1.0138</v>
      </c>
    </row>
    <row r="1238" spans="1:16" ht="22.5" hidden="1" customHeight="1">
      <c r="A1238" s="8">
        <v>1235</v>
      </c>
      <c r="B1238" s="32" t="s">
        <v>2371</v>
      </c>
      <c r="C1238" s="33" t="s">
        <v>2638</v>
      </c>
      <c r="D1238" s="39" t="s">
        <v>187</v>
      </c>
      <c r="E1238" s="35">
        <v>42369</v>
      </c>
      <c r="F1238" s="36" t="s">
        <v>2639</v>
      </c>
      <c r="G1238" s="94">
        <v>84</v>
      </c>
      <c r="H1238" s="36">
        <v>8</v>
      </c>
      <c r="I1238" s="37">
        <v>75600</v>
      </c>
      <c r="J1238" s="35">
        <v>25714</v>
      </c>
      <c r="K1238" s="34" t="s">
        <v>19</v>
      </c>
      <c r="L1238" s="34" t="s">
        <v>2374</v>
      </c>
      <c r="M1238" s="34" t="s">
        <v>27</v>
      </c>
      <c r="N1238" s="34" t="s">
        <v>22</v>
      </c>
      <c r="O1238" s="34" t="s">
        <v>343</v>
      </c>
      <c r="P1238" s="97">
        <f t="shared" si="19"/>
        <v>0.89999999999999991</v>
      </c>
    </row>
    <row r="1239" spans="1:16" ht="22.5" hidden="1" customHeight="1">
      <c r="A1239" s="8">
        <v>1236</v>
      </c>
      <c r="B1239" s="32" t="s">
        <v>2371</v>
      </c>
      <c r="C1239" s="33" t="s">
        <v>2640</v>
      </c>
      <c r="D1239" s="39" t="s">
        <v>187</v>
      </c>
      <c r="E1239" s="35">
        <v>42369</v>
      </c>
      <c r="F1239" s="36" t="s">
        <v>2641</v>
      </c>
      <c r="G1239" s="94">
        <v>239.8</v>
      </c>
      <c r="H1239" s="36">
        <v>875.10599999999999</v>
      </c>
      <c r="I1239" s="37">
        <v>243109.24</v>
      </c>
      <c r="J1239" s="35">
        <v>27785</v>
      </c>
      <c r="K1239" s="34" t="s">
        <v>19</v>
      </c>
      <c r="L1239" s="34" t="s">
        <v>2374</v>
      </c>
      <c r="M1239" s="34" t="s">
        <v>102</v>
      </c>
      <c r="N1239" s="34" t="s">
        <v>22</v>
      </c>
      <c r="O1239" s="34" t="s">
        <v>343</v>
      </c>
      <c r="P1239" s="97">
        <f t="shared" si="19"/>
        <v>1.0138</v>
      </c>
    </row>
    <row r="1240" spans="1:16" ht="22.5" hidden="1" customHeight="1">
      <c r="A1240" s="8">
        <v>1237</v>
      </c>
      <c r="B1240" s="32" t="s">
        <v>2371</v>
      </c>
      <c r="C1240" s="33" t="s">
        <v>2642</v>
      </c>
      <c r="D1240" s="39" t="s">
        <v>187</v>
      </c>
      <c r="E1240" s="35">
        <v>42369</v>
      </c>
      <c r="F1240" s="36" t="s">
        <v>2643</v>
      </c>
      <c r="G1240" s="94">
        <v>30</v>
      </c>
      <c r="H1240" s="36">
        <v>10.93</v>
      </c>
      <c r="I1240" s="37">
        <v>27000</v>
      </c>
      <c r="J1240" s="35">
        <v>33119</v>
      </c>
      <c r="K1240" s="34" t="s">
        <v>68</v>
      </c>
      <c r="L1240" s="34" t="s">
        <v>2374</v>
      </c>
      <c r="M1240" s="34" t="s">
        <v>27</v>
      </c>
      <c r="N1240" s="34" t="s">
        <v>22</v>
      </c>
      <c r="O1240" s="34" t="s">
        <v>205</v>
      </c>
      <c r="P1240" s="97">
        <f t="shared" si="19"/>
        <v>0.9</v>
      </c>
    </row>
    <row r="1241" spans="1:16" ht="22.5" customHeight="1">
      <c r="A1241" s="8">
        <v>1238</v>
      </c>
      <c r="B1241" s="32" t="s">
        <v>2371</v>
      </c>
      <c r="C1241" s="33" t="s">
        <v>2644</v>
      </c>
      <c r="D1241" s="39" t="s">
        <v>187</v>
      </c>
      <c r="E1241" s="35">
        <v>42369</v>
      </c>
      <c r="F1241" s="36" t="s">
        <v>2645</v>
      </c>
      <c r="G1241" s="94">
        <v>619.40000000000009</v>
      </c>
      <c r="H1241" s="36">
        <v>4666</v>
      </c>
      <c r="I1241" s="37">
        <v>627947.72000000009</v>
      </c>
      <c r="J1241" s="35">
        <v>37020</v>
      </c>
      <c r="K1241" s="34" t="s">
        <v>19</v>
      </c>
      <c r="L1241" s="34" t="s">
        <v>2374</v>
      </c>
      <c r="M1241" s="34" t="s">
        <v>102</v>
      </c>
      <c r="N1241" s="34" t="s">
        <v>22</v>
      </c>
      <c r="O1241" s="34" t="s">
        <v>153</v>
      </c>
      <c r="P1241" s="97">
        <f t="shared" si="19"/>
        <v>1.0138</v>
      </c>
    </row>
    <row r="1242" spans="1:16" ht="22.5" hidden="1" customHeight="1">
      <c r="A1242" s="8">
        <v>1239</v>
      </c>
      <c r="B1242" s="32" t="s">
        <v>2371</v>
      </c>
      <c r="C1242" s="33" t="s">
        <v>2646</v>
      </c>
      <c r="D1242" s="39" t="s">
        <v>187</v>
      </c>
      <c r="E1242" s="35">
        <v>42369</v>
      </c>
      <c r="F1242" s="36" t="s">
        <v>2647</v>
      </c>
      <c r="G1242" s="94">
        <v>3.2</v>
      </c>
      <c r="H1242" s="36">
        <v>7.57</v>
      </c>
      <c r="I1242" s="37">
        <v>2880</v>
      </c>
      <c r="J1242" s="35">
        <v>37341</v>
      </c>
      <c r="K1242" s="34" t="s">
        <v>68</v>
      </c>
      <c r="L1242" s="34" t="s">
        <v>2374</v>
      </c>
      <c r="M1242" s="34" t="s">
        <v>69</v>
      </c>
      <c r="N1242" s="34" t="s">
        <v>22</v>
      </c>
      <c r="O1242" s="34" t="s">
        <v>289</v>
      </c>
      <c r="P1242" s="97">
        <f t="shared" si="19"/>
        <v>0.89999999999999991</v>
      </c>
    </row>
    <row r="1243" spans="1:16" ht="22.5" hidden="1" customHeight="1">
      <c r="A1243" s="8">
        <v>1240</v>
      </c>
      <c r="B1243" s="32" t="s">
        <v>2371</v>
      </c>
      <c r="C1243" s="33" t="s">
        <v>2648</v>
      </c>
      <c r="D1243" s="39" t="s">
        <v>187</v>
      </c>
      <c r="E1243" s="35">
        <v>42369</v>
      </c>
      <c r="F1243" s="36" t="s">
        <v>2649</v>
      </c>
      <c r="G1243" s="94">
        <v>27.43</v>
      </c>
      <c r="H1243" s="36">
        <v>0.56999999999999995</v>
      </c>
      <c r="I1243" s="37">
        <v>24687</v>
      </c>
      <c r="J1243" s="35">
        <v>29629</v>
      </c>
      <c r="K1243" s="34" t="s">
        <v>68</v>
      </c>
      <c r="L1243" s="34" t="s">
        <v>2374</v>
      </c>
      <c r="M1243" s="34" t="s">
        <v>27</v>
      </c>
      <c r="N1243" s="34" t="s">
        <v>22</v>
      </c>
      <c r="O1243" s="34" t="s">
        <v>283</v>
      </c>
      <c r="P1243" s="97">
        <f t="shared" si="19"/>
        <v>0.9</v>
      </c>
    </row>
    <row r="1244" spans="1:16" ht="22.5" hidden="1" customHeight="1">
      <c r="A1244" s="8">
        <v>1241</v>
      </c>
      <c r="B1244" s="32" t="s">
        <v>2371</v>
      </c>
      <c r="C1244" s="33" t="s">
        <v>2650</v>
      </c>
      <c r="D1244" s="39" t="s">
        <v>187</v>
      </c>
      <c r="E1244" s="35">
        <v>42369</v>
      </c>
      <c r="F1244" s="36" t="s">
        <v>2651</v>
      </c>
      <c r="G1244" s="94">
        <v>295</v>
      </c>
      <c r="H1244" s="36">
        <v>1602.432</v>
      </c>
      <c r="I1244" s="37">
        <v>312000</v>
      </c>
      <c r="J1244" s="35">
        <v>33691</v>
      </c>
      <c r="K1244" s="34" t="s">
        <v>2652</v>
      </c>
      <c r="L1244" s="34" t="s">
        <v>2374</v>
      </c>
      <c r="M1244" s="34" t="s">
        <v>21</v>
      </c>
      <c r="N1244" s="34" t="s">
        <v>22</v>
      </c>
      <c r="O1244" s="34" t="s">
        <v>103</v>
      </c>
      <c r="P1244" s="97">
        <f t="shared" si="19"/>
        <v>1.0576271186440678</v>
      </c>
    </row>
    <row r="1245" spans="1:16" ht="22.5" hidden="1" customHeight="1">
      <c r="A1245" s="8">
        <v>1242</v>
      </c>
      <c r="B1245" s="32" t="s">
        <v>2371</v>
      </c>
      <c r="C1245" s="33" t="s">
        <v>2653</v>
      </c>
      <c r="D1245" s="39" t="s">
        <v>187</v>
      </c>
      <c r="E1245" s="35">
        <v>42369</v>
      </c>
      <c r="F1245" s="36" t="s">
        <v>2654</v>
      </c>
      <c r="G1245" s="94">
        <v>33.22</v>
      </c>
      <c r="H1245" s="36">
        <v>27.99</v>
      </c>
      <c r="I1245" s="37">
        <v>29898</v>
      </c>
      <c r="J1245" s="35">
        <v>30980</v>
      </c>
      <c r="K1245" s="34" t="s">
        <v>68</v>
      </c>
      <c r="L1245" s="34" t="s">
        <v>2374</v>
      </c>
      <c r="M1245" s="34" t="s">
        <v>27</v>
      </c>
      <c r="N1245" s="34" t="s">
        <v>22</v>
      </c>
      <c r="O1245" s="34" t="s">
        <v>358</v>
      </c>
      <c r="P1245" s="97">
        <f t="shared" si="19"/>
        <v>0.9</v>
      </c>
    </row>
    <row r="1246" spans="1:16" ht="22.5" hidden="1" customHeight="1">
      <c r="A1246" s="8">
        <v>1243</v>
      </c>
      <c r="B1246" s="32" t="s">
        <v>2371</v>
      </c>
      <c r="C1246" s="33" t="s">
        <v>2655</v>
      </c>
      <c r="D1246" s="39" t="s">
        <v>187</v>
      </c>
      <c r="E1246" s="35">
        <v>42369</v>
      </c>
      <c r="F1246" s="36" t="s">
        <v>2656</v>
      </c>
      <c r="G1246" s="94">
        <v>452</v>
      </c>
      <c r="H1246" s="36">
        <v>2771.68</v>
      </c>
      <c r="I1246" s="37">
        <v>466800</v>
      </c>
      <c r="J1246" s="35">
        <v>27520</v>
      </c>
      <c r="K1246" s="34" t="s">
        <v>19</v>
      </c>
      <c r="L1246" s="34" t="s">
        <v>2374</v>
      </c>
      <c r="M1246" s="34" t="s">
        <v>21</v>
      </c>
      <c r="N1246" s="34" t="s">
        <v>22</v>
      </c>
      <c r="O1246" s="34" t="s">
        <v>45</v>
      </c>
      <c r="P1246" s="97">
        <f t="shared" si="19"/>
        <v>1.0327433628318585</v>
      </c>
    </row>
    <row r="1247" spans="1:16" ht="22.5" hidden="1" customHeight="1">
      <c r="A1247" s="8">
        <v>1244</v>
      </c>
      <c r="B1247" s="32" t="s">
        <v>2371</v>
      </c>
      <c r="C1247" s="33" t="s">
        <v>2545</v>
      </c>
      <c r="D1247" s="39" t="s">
        <v>187</v>
      </c>
      <c r="E1247" s="35">
        <v>42369</v>
      </c>
      <c r="F1247" s="36" t="s">
        <v>2657</v>
      </c>
      <c r="G1247" s="94">
        <v>999.3</v>
      </c>
      <c r="H1247" s="36">
        <v>5207.79</v>
      </c>
      <c r="I1247" s="37">
        <v>1064160</v>
      </c>
      <c r="J1247" s="35">
        <v>23116</v>
      </c>
      <c r="K1247" s="34" t="s">
        <v>19</v>
      </c>
      <c r="L1247" s="34" t="s">
        <v>2374</v>
      </c>
      <c r="M1247" s="34" t="s">
        <v>21</v>
      </c>
      <c r="N1247" s="34" t="s">
        <v>22</v>
      </c>
      <c r="O1247" s="34" t="s">
        <v>84</v>
      </c>
      <c r="P1247" s="97">
        <f t="shared" si="19"/>
        <v>1.0649054338036628</v>
      </c>
    </row>
    <row r="1248" spans="1:16" ht="22.5" hidden="1" customHeight="1">
      <c r="A1248" s="8">
        <v>1245</v>
      </c>
      <c r="B1248" s="32" t="s">
        <v>2371</v>
      </c>
      <c r="C1248" s="33" t="s">
        <v>2658</v>
      </c>
      <c r="D1248" s="39" t="s">
        <v>187</v>
      </c>
      <c r="E1248" s="35">
        <v>42369</v>
      </c>
      <c r="F1248" s="36" t="s">
        <v>2659</v>
      </c>
      <c r="G1248" s="94">
        <v>550</v>
      </c>
      <c r="H1248" s="36">
        <v>1571.07</v>
      </c>
      <c r="I1248" s="37">
        <v>660000</v>
      </c>
      <c r="J1248" s="35">
        <v>28144</v>
      </c>
      <c r="K1248" s="34" t="s">
        <v>19</v>
      </c>
      <c r="L1248" s="34" t="s">
        <v>2374</v>
      </c>
      <c r="M1248" s="34" t="s">
        <v>49</v>
      </c>
      <c r="N1248" s="34" t="s">
        <v>22</v>
      </c>
      <c r="O1248" s="34" t="s">
        <v>221</v>
      </c>
      <c r="P1248" s="97">
        <f t="shared" si="19"/>
        <v>1.2</v>
      </c>
    </row>
    <row r="1249" spans="1:16" ht="22.5" hidden="1" customHeight="1">
      <c r="A1249" s="8">
        <v>1246</v>
      </c>
      <c r="B1249" s="32" t="s">
        <v>2371</v>
      </c>
      <c r="C1249" s="33" t="s">
        <v>2660</v>
      </c>
      <c r="D1249" s="39" t="s">
        <v>187</v>
      </c>
      <c r="E1249" s="35">
        <v>42369</v>
      </c>
      <c r="F1249" s="36" t="s">
        <v>2661</v>
      </c>
      <c r="G1249" s="94">
        <v>42</v>
      </c>
      <c r="H1249" s="36">
        <v>19.856000000000002</v>
      </c>
      <c r="I1249" s="37">
        <v>37800</v>
      </c>
      <c r="J1249" s="35">
        <v>29565</v>
      </c>
      <c r="K1249" s="34" t="s">
        <v>68</v>
      </c>
      <c r="L1249" s="34" t="s">
        <v>2374</v>
      </c>
      <c r="M1249" s="34" t="s">
        <v>27</v>
      </c>
      <c r="N1249" s="34" t="s">
        <v>22</v>
      </c>
      <c r="O1249" s="34" t="s">
        <v>54</v>
      </c>
      <c r="P1249" s="97">
        <f t="shared" si="19"/>
        <v>0.89999999999999991</v>
      </c>
    </row>
    <row r="1250" spans="1:16" ht="22.5" hidden="1" customHeight="1">
      <c r="A1250" s="8">
        <v>1247</v>
      </c>
      <c r="B1250" s="32" t="s">
        <v>2371</v>
      </c>
      <c r="C1250" s="33" t="s">
        <v>2662</v>
      </c>
      <c r="D1250" s="39" t="s">
        <v>187</v>
      </c>
      <c r="E1250" s="35">
        <v>42369</v>
      </c>
      <c r="F1250" s="36" t="s">
        <v>2663</v>
      </c>
      <c r="G1250" s="94">
        <v>1605.6</v>
      </c>
      <c r="H1250" s="36">
        <v>7796.5770000000002</v>
      </c>
      <c r="I1250" s="37">
        <v>1926720</v>
      </c>
      <c r="J1250" s="35">
        <v>27940</v>
      </c>
      <c r="K1250" s="34" t="s">
        <v>19</v>
      </c>
      <c r="L1250" s="34" t="s">
        <v>2374</v>
      </c>
      <c r="M1250" s="34" t="s">
        <v>49</v>
      </c>
      <c r="N1250" s="34" t="s">
        <v>22</v>
      </c>
      <c r="O1250" s="34" t="s">
        <v>263</v>
      </c>
      <c r="P1250" s="97">
        <f t="shared" si="19"/>
        <v>1.2000000000000002</v>
      </c>
    </row>
    <row r="1251" spans="1:16" ht="22.5" customHeight="1">
      <c r="A1251" s="8">
        <v>1248</v>
      </c>
      <c r="B1251" s="32" t="s">
        <v>2371</v>
      </c>
      <c r="C1251" s="33" t="s">
        <v>2664</v>
      </c>
      <c r="D1251" s="39" t="s">
        <v>187</v>
      </c>
      <c r="E1251" s="35">
        <v>42369</v>
      </c>
      <c r="F1251" s="36" t="s">
        <v>2665</v>
      </c>
      <c r="G1251" s="94">
        <v>837.76</v>
      </c>
      <c r="H1251" s="36">
        <v>4769.3500000000004</v>
      </c>
      <c r="I1251" s="37">
        <v>902352</v>
      </c>
      <c r="J1251" s="35">
        <v>30971</v>
      </c>
      <c r="K1251" s="34" t="s">
        <v>19</v>
      </c>
      <c r="L1251" s="34" t="s">
        <v>2374</v>
      </c>
      <c r="M1251" s="34" t="s">
        <v>21</v>
      </c>
      <c r="N1251" s="34" t="s">
        <v>22</v>
      </c>
      <c r="O1251" s="34" t="s">
        <v>153</v>
      </c>
      <c r="P1251" s="97">
        <f t="shared" si="19"/>
        <v>1.0771008403361344</v>
      </c>
    </row>
    <row r="1252" spans="1:16" ht="22.5" hidden="1" customHeight="1">
      <c r="A1252" s="8">
        <v>1249</v>
      </c>
      <c r="B1252" s="32" t="s">
        <v>2371</v>
      </c>
      <c r="C1252" s="33" t="s">
        <v>2666</v>
      </c>
      <c r="D1252" s="39" t="s">
        <v>187</v>
      </c>
      <c r="E1252" s="35">
        <v>42369</v>
      </c>
      <c r="F1252" s="36" t="s">
        <v>2667</v>
      </c>
      <c r="G1252" s="94">
        <v>511.12</v>
      </c>
      <c r="H1252" s="36">
        <v>1955.7729999999999</v>
      </c>
      <c r="I1252" s="37">
        <v>550008</v>
      </c>
      <c r="J1252" s="35">
        <v>30286</v>
      </c>
      <c r="K1252" s="34" t="s">
        <v>2668</v>
      </c>
      <c r="L1252" s="34" t="s">
        <v>2374</v>
      </c>
      <c r="M1252" s="34" t="s">
        <v>21</v>
      </c>
      <c r="N1252" s="34" t="s">
        <v>22</v>
      </c>
      <c r="O1252" s="34" t="s">
        <v>63</v>
      </c>
      <c r="P1252" s="97">
        <f t="shared" si="19"/>
        <v>1.0760838941931445</v>
      </c>
    </row>
    <row r="1253" spans="1:16" ht="22.5" hidden="1" customHeight="1">
      <c r="A1253" s="8">
        <v>1250</v>
      </c>
      <c r="B1253" s="32" t="s">
        <v>2371</v>
      </c>
      <c r="C1253" s="33" t="s">
        <v>2669</v>
      </c>
      <c r="D1253" s="39" t="s">
        <v>187</v>
      </c>
      <c r="E1253" s="35">
        <v>42369</v>
      </c>
      <c r="F1253" s="36" t="s">
        <v>2670</v>
      </c>
      <c r="G1253" s="94">
        <v>32</v>
      </c>
      <c r="H1253" s="36">
        <v>196.6</v>
      </c>
      <c r="I1253" s="37">
        <v>28800</v>
      </c>
      <c r="J1253" s="35">
        <v>39111</v>
      </c>
      <c r="K1253" s="34" t="s">
        <v>19</v>
      </c>
      <c r="L1253" s="34" t="s">
        <v>2374</v>
      </c>
      <c r="M1253" s="34" t="s">
        <v>27</v>
      </c>
      <c r="N1253" s="34" t="s">
        <v>22</v>
      </c>
      <c r="O1253" s="34" t="s">
        <v>84</v>
      </c>
      <c r="P1253" s="97">
        <f t="shared" si="19"/>
        <v>0.9</v>
      </c>
    </row>
    <row r="1254" spans="1:16" ht="22.5" hidden="1" customHeight="1">
      <c r="A1254" s="8">
        <v>1251</v>
      </c>
      <c r="B1254" s="32" t="s">
        <v>2371</v>
      </c>
      <c r="C1254" s="33" t="s">
        <v>2671</v>
      </c>
      <c r="D1254" s="39" t="s">
        <v>187</v>
      </c>
      <c r="E1254" s="35">
        <v>42369</v>
      </c>
      <c r="F1254" s="36" t="s">
        <v>2672</v>
      </c>
      <c r="G1254" s="94">
        <v>32</v>
      </c>
      <c r="H1254" s="36">
        <v>115.6</v>
      </c>
      <c r="I1254" s="37">
        <v>28800</v>
      </c>
      <c r="J1254" s="35">
        <v>39077</v>
      </c>
      <c r="K1254" s="34" t="s">
        <v>19</v>
      </c>
      <c r="L1254" s="34" t="s">
        <v>2374</v>
      </c>
      <c r="M1254" s="34" t="s">
        <v>27</v>
      </c>
      <c r="N1254" s="34" t="s">
        <v>22</v>
      </c>
      <c r="O1254" s="34" t="s">
        <v>84</v>
      </c>
      <c r="P1254" s="97">
        <f t="shared" si="19"/>
        <v>0.9</v>
      </c>
    </row>
    <row r="1255" spans="1:16" ht="22.5" hidden="1" customHeight="1">
      <c r="A1255" s="8">
        <v>1252</v>
      </c>
      <c r="B1255" s="32" t="s">
        <v>2371</v>
      </c>
      <c r="C1255" s="33" t="s">
        <v>2673</v>
      </c>
      <c r="D1255" s="39" t="s">
        <v>187</v>
      </c>
      <c r="E1255" s="35">
        <v>42369</v>
      </c>
      <c r="F1255" s="36" t="s">
        <v>2674</v>
      </c>
      <c r="G1255" s="94">
        <v>32</v>
      </c>
      <c r="H1255" s="36">
        <v>228.9</v>
      </c>
      <c r="I1255" s="37">
        <v>28800</v>
      </c>
      <c r="J1255" s="35">
        <v>40049</v>
      </c>
      <c r="K1255" s="34" t="s">
        <v>19</v>
      </c>
      <c r="L1255" s="34" t="s">
        <v>2374</v>
      </c>
      <c r="M1255" s="34" t="s">
        <v>27</v>
      </c>
      <c r="N1255" s="34" t="s">
        <v>22</v>
      </c>
      <c r="O1255" s="34" t="s">
        <v>308</v>
      </c>
      <c r="P1255" s="97">
        <f t="shared" si="19"/>
        <v>0.9</v>
      </c>
    </row>
    <row r="1256" spans="1:16" ht="22.5" hidden="1" customHeight="1">
      <c r="A1256" s="8">
        <v>1253</v>
      </c>
      <c r="B1256" s="32" t="s">
        <v>2371</v>
      </c>
      <c r="C1256" s="33" t="s">
        <v>2675</v>
      </c>
      <c r="D1256" s="39" t="s">
        <v>187</v>
      </c>
      <c r="E1256" s="35">
        <v>42369</v>
      </c>
      <c r="F1256" s="36" t="s">
        <v>2676</v>
      </c>
      <c r="G1256" s="94">
        <v>32</v>
      </c>
      <c r="H1256" s="36">
        <v>228.5</v>
      </c>
      <c r="I1256" s="37">
        <v>28800</v>
      </c>
      <c r="J1256" s="35">
        <v>40079</v>
      </c>
      <c r="K1256" s="34" t="s">
        <v>19</v>
      </c>
      <c r="L1256" s="34" t="s">
        <v>2374</v>
      </c>
      <c r="M1256" s="34" t="s">
        <v>27</v>
      </c>
      <c r="N1256" s="34" t="s">
        <v>22</v>
      </c>
      <c r="O1256" s="34" t="s">
        <v>308</v>
      </c>
      <c r="P1256" s="97">
        <f t="shared" si="19"/>
        <v>0.9</v>
      </c>
    </row>
    <row r="1257" spans="1:16" ht="22.5" hidden="1" customHeight="1">
      <c r="A1257" s="8">
        <v>1254</v>
      </c>
      <c r="B1257" s="32" t="s">
        <v>2371</v>
      </c>
      <c r="C1257" s="33" t="s">
        <v>2677</v>
      </c>
      <c r="D1257" s="39" t="s">
        <v>187</v>
      </c>
      <c r="E1257" s="35">
        <v>42369</v>
      </c>
      <c r="F1257" s="36" t="s">
        <v>2678</v>
      </c>
      <c r="G1257" s="94">
        <v>32</v>
      </c>
      <c r="H1257" s="36">
        <v>151.1</v>
      </c>
      <c r="I1257" s="37">
        <v>28800</v>
      </c>
      <c r="J1257" s="35">
        <v>39079</v>
      </c>
      <c r="K1257" s="34" t="s">
        <v>19</v>
      </c>
      <c r="L1257" s="34" t="s">
        <v>2374</v>
      </c>
      <c r="M1257" s="34" t="s">
        <v>27</v>
      </c>
      <c r="N1257" s="34" t="s">
        <v>22</v>
      </c>
      <c r="O1257" s="34" t="s">
        <v>84</v>
      </c>
      <c r="P1257" s="97">
        <f t="shared" si="19"/>
        <v>0.9</v>
      </c>
    </row>
    <row r="1258" spans="1:16" ht="22.5" hidden="1" customHeight="1">
      <c r="A1258" s="8">
        <v>1255</v>
      </c>
      <c r="B1258" s="32" t="s">
        <v>2371</v>
      </c>
      <c r="C1258" s="33" t="s">
        <v>2679</v>
      </c>
      <c r="D1258" s="39" t="s">
        <v>187</v>
      </c>
      <c r="E1258" s="35">
        <v>42369</v>
      </c>
      <c r="F1258" s="36" t="s">
        <v>2680</v>
      </c>
      <c r="G1258" s="94">
        <v>591</v>
      </c>
      <c r="H1258" s="36">
        <v>4579.5879999999997</v>
      </c>
      <c r="I1258" s="37">
        <v>599155.79999999993</v>
      </c>
      <c r="J1258" s="35">
        <v>29757</v>
      </c>
      <c r="K1258" s="34" t="s">
        <v>2668</v>
      </c>
      <c r="L1258" s="34" t="s">
        <v>2374</v>
      </c>
      <c r="M1258" s="34" t="s">
        <v>102</v>
      </c>
      <c r="N1258" s="34" t="s">
        <v>22</v>
      </c>
      <c r="O1258" s="34" t="s">
        <v>87</v>
      </c>
      <c r="P1258" s="97">
        <f t="shared" si="19"/>
        <v>1.0137999999999998</v>
      </c>
    </row>
    <row r="1259" spans="1:16" ht="22.5" hidden="1" customHeight="1">
      <c r="A1259" s="8">
        <v>1256</v>
      </c>
      <c r="B1259" s="32" t="s">
        <v>2371</v>
      </c>
      <c r="C1259" s="33" t="s">
        <v>2681</v>
      </c>
      <c r="D1259" s="39" t="s">
        <v>187</v>
      </c>
      <c r="E1259" s="35">
        <v>42369</v>
      </c>
      <c r="F1259" s="36" t="s">
        <v>2682</v>
      </c>
      <c r="G1259" s="94">
        <v>382.12</v>
      </c>
      <c r="H1259" s="36">
        <v>2714.2498000000001</v>
      </c>
      <c r="I1259" s="37">
        <v>387393.25599999999</v>
      </c>
      <c r="J1259" s="35">
        <v>37960</v>
      </c>
      <c r="K1259" s="34" t="s">
        <v>2668</v>
      </c>
      <c r="L1259" s="34" t="s">
        <v>2374</v>
      </c>
      <c r="M1259" s="34" t="s">
        <v>102</v>
      </c>
      <c r="N1259" s="34" t="s">
        <v>22</v>
      </c>
      <c r="O1259" s="34" t="s">
        <v>280</v>
      </c>
      <c r="P1259" s="97">
        <f t="shared" si="19"/>
        <v>1.0138</v>
      </c>
    </row>
    <row r="1260" spans="1:16" ht="22.5" hidden="1" customHeight="1">
      <c r="A1260" s="8">
        <v>1257</v>
      </c>
      <c r="B1260" s="32" t="s">
        <v>2371</v>
      </c>
      <c r="C1260" s="33" t="s">
        <v>2683</v>
      </c>
      <c r="D1260" s="39" t="s">
        <v>187</v>
      </c>
      <c r="E1260" s="35">
        <v>42369</v>
      </c>
      <c r="F1260" s="36" t="s">
        <v>2684</v>
      </c>
      <c r="G1260" s="94">
        <v>148</v>
      </c>
      <c r="H1260" s="36">
        <v>11.6</v>
      </c>
      <c r="I1260" s="37">
        <v>133200</v>
      </c>
      <c r="J1260" s="35">
        <v>26634</v>
      </c>
      <c r="K1260" s="34" t="s">
        <v>19</v>
      </c>
      <c r="L1260" s="34" t="s">
        <v>2374</v>
      </c>
      <c r="M1260" s="34" t="s">
        <v>27</v>
      </c>
      <c r="N1260" s="34" t="s">
        <v>22</v>
      </c>
      <c r="O1260" s="34" t="s">
        <v>308</v>
      </c>
      <c r="P1260" s="97">
        <f t="shared" si="19"/>
        <v>0.89999999999999991</v>
      </c>
    </row>
    <row r="1261" spans="1:16" ht="22.5" hidden="1" customHeight="1">
      <c r="A1261" s="8">
        <v>1258</v>
      </c>
      <c r="B1261" s="32" t="s">
        <v>2371</v>
      </c>
      <c r="C1261" s="33" t="s">
        <v>2685</v>
      </c>
      <c r="D1261" s="39" t="s">
        <v>187</v>
      </c>
      <c r="E1261" s="35">
        <v>42369</v>
      </c>
      <c r="F1261" s="36" t="s">
        <v>2686</v>
      </c>
      <c r="G1261" s="94">
        <v>489</v>
      </c>
      <c r="H1261" s="36">
        <v>2313.9699999999998</v>
      </c>
      <c r="I1261" s="37">
        <v>495748.19999999995</v>
      </c>
      <c r="J1261" s="35">
        <v>29714</v>
      </c>
      <c r="K1261" s="34" t="s">
        <v>2668</v>
      </c>
      <c r="L1261" s="34" t="s">
        <v>2374</v>
      </c>
      <c r="M1261" s="34" t="s">
        <v>102</v>
      </c>
      <c r="N1261" s="34" t="s">
        <v>22</v>
      </c>
      <c r="O1261" s="34" t="s">
        <v>263</v>
      </c>
      <c r="P1261" s="97">
        <f t="shared" si="19"/>
        <v>1.0137999999999998</v>
      </c>
    </row>
    <row r="1262" spans="1:16" ht="22.5" hidden="1" customHeight="1">
      <c r="A1262" s="8">
        <v>1259</v>
      </c>
      <c r="B1262" s="32" t="s">
        <v>2371</v>
      </c>
      <c r="C1262" s="33" t="s">
        <v>2687</v>
      </c>
      <c r="D1262" s="39" t="s">
        <v>187</v>
      </c>
      <c r="E1262" s="35">
        <v>42369</v>
      </c>
      <c r="F1262" s="36" t="s">
        <v>2688</v>
      </c>
      <c r="G1262" s="94">
        <v>32</v>
      </c>
      <c r="H1262" s="36">
        <v>235.5</v>
      </c>
      <c r="I1262" s="37">
        <v>28800</v>
      </c>
      <c r="J1262" s="35">
        <v>39071</v>
      </c>
      <c r="K1262" s="34" t="s">
        <v>19</v>
      </c>
      <c r="L1262" s="34" t="s">
        <v>2374</v>
      </c>
      <c r="M1262" s="34" t="s">
        <v>27</v>
      </c>
      <c r="N1262" s="34" t="s">
        <v>22</v>
      </c>
      <c r="O1262" s="34" t="s">
        <v>84</v>
      </c>
      <c r="P1262" s="97">
        <f t="shared" si="19"/>
        <v>0.9</v>
      </c>
    </row>
    <row r="1263" spans="1:16" ht="22.5" hidden="1" customHeight="1">
      <c r="A1263" s="8">
        <v>1260</v>
      </c>
      <c r="B1263" s="32" t="s">
        <v>2371</v>
      </c>
      <c r="C1263" s="33" t="s">
        <v>2689</v>
      </c>
      <c r="D1263" s="39" t="s">
        <v>187</v>
      </c>
      <c r="E1263" s="35">
        <v>42369</v>
      </c>
      <c r="F1263" s="36" t="s">
        <v>2690</v>
      </c>
      <c r="G1263" s="94">
        <v>32</v>
      </c>
      <c r="H1263" s="36">
        <v>228.8</v>
      </c>
      <c r="I1263" s="37">
        <v>28800</v>
      </c>
      <c r="J1263" s="35">
        <v>40079</v>
      </c>
      <c r="K1263" s="34" t="s">
        <v>19</v>
      </c>
      <c r="L1263" s="34" t="s">
        <v>2374</v>
      </c>
      <c r="M1263" s="34" t="s">
        <v>27</v>
      </c>
      <c r="N1263" s="34" t="s">
        <v>22</v>
      </c>
      <c r="O1263" s="34" t="s">
        <v>308</v>
      </c>
      <c r="P1263" s="97">
        <f t="shared" si="19"/>
        <v>0.9</v>
      </c>
    </row>
    <row r="1264" spans="1:16" ht="22.5" hidden="1" customHeight="1">
      <c r="A1264" s="8">
        <v>1261</v>
      </c>
      <c r="B1264" s="32" t="s">
        <v>2371</v>
      </c>
      <c r="C1264" s="33" t="s">
        <v>2691</v>
      </c>
      <c r="D1264" s="39" t="s">
        <v>187</v>
      </c>
      <c r="E1264" s="35">
        <v>42369</v>
      </c>
      <c r="F1264" s="36" t="s">
        <v>2692</v>
      </c>
      <c r="G1264" s="94">
        <v>32</v>
      </c>
      <c r="H1264" s="36">
        <v>234.9</v>
      </c>
      <c r="I1264" s="37">
        <v>28800</v>
      </c>
      <c r="J1264" s="35">
        <v>39300</v>
      </c>
      <c r="K1264" s="34" t="s">
        <v>19</v>
      </c>
      <c r="L1264" s="34" t="s">
        <v>2374</v>
      </c>
      <c r="M1264" s="34" t="s">
        <v>27</v>
      </c>
      <c r="N1264" s="34" t="s">
        <v>22</v>
      </c>
      <c r="O1264" s="34" t="s">
        <v>84</v>
      </c>
      <c r="P1264" s="97">
        <f t="shared" si="19"/>
        <v>0.9</v>
      </c>
    </row>
    <row r="1265" spans="1:16" ht="22.5" hidden="1" customHeight="1">
      <c r="A1265" s="8">
        <v>1262</v>
      </c>
      <c r="B1265" s="32" t="s">
        <v>2371</v>
      </c>
      <c r="C1265" s="33" t="s">
        <v>2693</v>
      </c>
      <c r="D1265" s="39" t="s">
        <v>187</v>
      </c>
      <c r="E1265" s="35">
        <v>42369</v>
      </c>
      <c r="F1265" s="36" t="s">
        <v>2694</v>
      </c>
      <c r="G1265" s="94">
        <v>32</v>
      </c>
      <c r="H1265" s="36">
        <v>197.3</v>
      </c>
      <c r="I1265" s="37">
        <v>28800</v>
      </c>
      <c r="J1265" s="35">
        <v>39071</v>
      </c>
      <c r="K1265" s="34" t="s">
        <v>19</v>
      </c>
      <c r="L1265" s="34" t="s">
        <v>2374</v>
      </c>
      <c r="M1265" s="34" t="s">
        <v>27</v>
      </c>
      <c r="N1265" s="34" t="s">
        <v>22</v>
      </c>
      <c r="O1265" s="34" t="s">
        <v>84</v>
      </c>
      <c r="P1265" s="97">
        <f t="shared" si="19"/>
        <v>0.9</v>
      </c>
    </row>
    <row r="1266" spans="1:16" ht="22.5" hidden="1" customHeight="1">
      <c r="A1266" s="8">
        <v>1263</v>
      </c>
      <c r="B1266" s="32" t="s">
        <v>2371</v>
      </c>
      <c r="C1266" s="33" t="s">
        <v>2695</v>
      </c>
      <c r="D1266" s="39" t="s">
        <v>187</v>
      </c>
      <c r="E1266" s="35">
        <v>42369</v>
      </c>
      <c r="F1266" s="36" t="s">
        <v>2696</v>
      </c>
      <c r="G1266" s="94">
        <v>656.00600000000009</v>
      </c>
      <c r="H1266" s="36">
        <v>5286.88</v>
      </c>
      <c r="I1266" s="37">
        <v>665058.88280000002</v>
      </c>
      <c r="J1266" s="35">
        <v>42391</v>
      </c>
      <c r="K1266" s="34" t="s">
        <v>19</v>
      </c>
      <c r="L1266" s="34" t="s">
        <v>2374</v>
      </c>
      <c r="M1266" s="34" t="s">
        <v>102</v>
      </c>
      <c r="N1266" s="34" t="s">
        <v>22</v>
      </c>
      <c r="O1266" s="34" t="s">
        <v>145</v>
      </c>
      <c r="P1266" s="97">
        <f t="shared" si="19"/>
        <v>1.0137999999999998</v>
      </c>
    </row>
    <row r="1267" spans="1:16" ht="22.5" hidden="1" customHeight="1">
      <c r="A1267" s="8">
        <v>1264</v>
      </c>
      <c r="B1267" s="32" t="s">
        <v>2371</v>
      </c>
      <c r="C1267" s="33" t="s">
        <v>2697</v>
      </c>
      <c r="D1267" s="39" t="s">
        <v>187</v>
      </c>
      <c r="E1267" s="35">
        <v>42369</v>
      </c>
      <c r="F1267" s="36" t="s">
        <v>2698</v>
      </c>
      <c r="G1267" s="94">
        <v>168</v>
      </c>
      <c r="H1267" s="36">
        <v>301.3</v>
      </c>
      <c r="I1267" s="37">
        <v>201600</v>
      </c>
      <c r="J1267" s="35">
        <v>30022</v>
      </c>
      <c r="K1267" s="34" t="s">
        <v>125</v>
      </c>
      <c r="L1267" s="34" t="s">
        <v>2374</v>
      </c>
      <c r="M1267" s="34" t="s">
        <v>49</v>
      </c>
      <c r="N1267" s="34" t="s">
        <v>22</v>
      </c>
      <c r="O1267" s="34" t="s">
        <v>103</v>
      </c>
      <c r="P1267" s="97">
        <f t="shared" si="19"/>
        <v>1.2</v>
      </c>
    </row>
    <row r="1268" spans="1:16" ht="22.5" hidden="1" customHeight="1">
      <c r="A1268" s="8">
        <v>1265</v>
      </c>
      <c r="B1268" s="32" t="s">
        <v>253</v>
      </c>
      <c r="C1268" s="33"/>
      <c r="D1268" s="39" t="s">
        <v>187</v>
      </c>
      <c r="E1268" s="35">
        <v>42397</v>
      </c>
      <c r="F1268" s="36" t="s">
        <v>2699</v>
      </c>
      <c r="G1268" s="94">
        <v>1.2</v>
      </c>
      <c r="H1268" s="36">
        <v>8.3219999999999992</v>
      </c>
      <c r="I1268" s="37">
        <v>267.5</v>
      </c>
      <c r="J1268" s="35">
        <v>42490</v>
      </c>
      <c r="K1268" s="34" t="s">
        <v>19</v>
      </c>
      <c r="L1268" s="34" t="s">
        <v>237</v>
      </c>
      <c r="M1268" s="34" t="s">
        <v>69</v>
      </c>
      <c r="N1268" s="34" t="s">
        <v>200</v>
      </c>
      <c r="O1268" s="34" t="s">
        <v>45</v>
      </c>
      <c r="P1268" s="97">
        <f t="shared" si="19"/>
        <v>0.22291666666666668</v>
      </c>
    </row>
    <row r="1269" spans="1:16" ht="22.5" hidden="1" customHeight="1">
      <c r="A1269" s="8">
        <v>1266</v>
      </c>
      <c r="B1269" s="32" t="s">
        <v>2700</v>
      </c>
      <c r="C1269" s="33"/>
      <c r="D1269" s="39" t="s">
        <v>187</v>
      </c>
      <c r="E1269" s="35">
        <v>42397</v>
      </c>
      <c r="F1269" s="36" t="s">
        <v>2701</v>
      </c>
      <c r="G1269" s="94">
        <v>30</v>
      </c>
      <c r="H1269" s="36">
        <v>53.167000000000002</v>
      </c>
      <c r="I1269" s="37">
        <v>54000</v>
      </c>
      <c r="J1269" s="35">
        <v>42735</v>
      </c>
      <c r="K1269" s="34" t="s">
        <v>1039</v>
      </c>
      <c r="L1269" s="34" t="s">
        <v>109</v>
      </c>
      <c r="M1269" s="34" t="s">
        <v>1040</v>
      </c>
      <c r="N1269" s="34" t="s">
        <v>200</v>
      </c>
      <c r="O1269" s="34" t="s">
        <v>308</v>
      </c>
      <c r="P1269" s="97">
        <f t="shared" si="19"/>
        <v>1.8</v>
      </c>
    </row>
    <row r="1270" spans="1:16" ht="22.5" hidden="1" customHeight="1">
      <c r="A1270" s="8">
        <v>1267</v>
      </c>
      <c r="B1270" s="32" t="s">
        <v>2702</v>
      </c>
      <c r="C1270" s="33"/>
      <c r="D1270" s="39" t="s">
        <v>187</v>
      </c>
      <c r="E1270" s="35">
        <v>42397</v>
      </c>
      <c r="F1270" s="36" t="s">
        <v>2703</v>
      </c>
      <c r="G1270" s="94">
        <v>55.37</v>
      </c>
      <c r="H1270" s="36">
        <v>460.79</v>
      </c>
      <c r="I1270" s="37">
        <v>133248</v>
      </c>
      <c r="J1270" s="35">
        <v>42948</v>
      </c>
      <c r="K1270" s="34" t="s">
        <v>2354</v>
      </c>
      <c r="L1270" s="34" t="s">
        <v>109</v>
      </c>
      <c r="M1270" s="34" t="s">
        <v>49</v>
      </c>
      <c r="N1270" s="34" t="s">
        <v>200</v>
      </c>
      <c r="O1270" s="34" t="s">
        <v>263</v>
      </c>
      <c r="P1270" s="97">
        <f t="shared" si="19"/>
        <v>2.4065017157305397</v>
      </c>
    </row>
    <row r="1271" spans="1:16" ht="22.5" customHeight="1">
      <c r="A1271" s="8">
        <v>1268</v>
      </c>
      <c r="B1271" s="32" t="s">
        <v>2704</v>
      </c>
      <c r="C1271" s="33"/>
      <c r="D1271" s="39" t="s">
        <v>187</v>
      </c>
      <c r="E1271" s="35">
        <v>42397</v>
      </c>
      <c r="F1271" s="36" t="s">
        <v>2705</v>
      </c>
      <c r="G1271" s="94">
        <v>35</v>
      </c>
      <c r="H1271" s="36">
        <v>100.089</v>
      </c>
      <c r="I1271" s="37">
        <v>55700</v>
      </c>
      <c r="J1271" s="35">
        <v>43039</v>
      </c>
      <c r="K1271" s="34" t="s">
        <v>1039</v>
      </c>
      <c r="L1271" s="34" t="s">
        <v>109</v>
      </c>
      <c r="M1271" s="34" t="s">
        <v>1040</v>
      </c>
      <c r="N1271" s="34" t="s">
        <v>1155</v>
      </c>
      <c r="O1271" s="34" t="s">
        <v>153</v>
      </c>
      <c r="P1271" s="97">
        <f t="shared" si="19"/>
        <v>1.5914285714285714</v>
      </c>
    </row>
    <row r="1272" spans="1:16" ht="22.5" hidden="1" customHeight="1">
      <c r="A1272" s="8">
        <v>1269</v>
      </c>
      <c r="B1272" s="32" t="s">
        <v>2706</v>
      </c>
      <c r="C1272" s="33"/>
      <c r="D1272" s="39" t="s">
        <v>187</v>
      </c>
      <c r="E1272" s="35">
        <v>42397</v>
      </c>
      <c r="F1272" s="36" t="s">
        <v>2707</v>
      </c>
      <c r="G1272" s="94">
        <v>29.92</v>
      </c>
      <c r="H1272" s="36">
        <v>85.308999999999997</v>
      </c>
      <c r="I1272" s="37">
        <v>51000</v>
      </c>
      <c r="J1272" s="35">
        <v>43039</v>
      </c>
      <c r="K1272" s="34" t="s">
        <v>1039</v>
      </c>
      <c r="L1272" s="34" t="s">
        <v>109</v>
      </c>
      <c r="M1272" s="34" t="s">
        <v>1040</v>
      </c>
      <c r="N1272" s="34" t="s">
        <v>1155</v>
      </c>
      <c r="O1272" s="34" t="s">
        <v>23</v>
      </c>
      <c r="P1272" s="97">
        <f t="shared" si="19"/>
        <v>1.7045454545454544</v>
      </c>
    </row>
    <row r="1273" spans="1:16" ht="22.5" hidden="1" customHeight="1">
      <c r="A1273" s="8">
        <v>1270</v>
      </c>
      <c r="B1273" s="32" t="s">
        <v>2708</v>
      </c>
      <c r="C1273" s="33" t="s">
        <v>2709</v>
      </c>
      <c r="D1273" s="39" t="s">
        <v>187</v>
      </c>
      <c r="E1273" s="35">
        <v>42397</v>
      </c>
      <c r="F1273" s="36" t="s">
        <v>2710</v>
      </c>
      <c r="G1273" s="94">
        <v>16</v>
      </c>
      <c r="H1273" s="36">
        <v>84.096000000000004</v>
      </c>
      <c r="I1273" s="37">
        <v>24000</v>
      </c>
      <c r="J1273" s="35">
        <v>1828</v>
      </c>
      <c r="K1273" s="34" t="s">
        <v>43</v>
      </c>
      <c r="L1273" s="34" t="s">
        <v>2374</v>
      </c>
      <c r="M1273" s="34" t="s">
        <v>44</v>
      </c>
      <c r="N1273" s="34" t="s">
        <v>22</v>
      </c>
      <c r="O1273" s="34" t="s">
        <v>280</v>
      </c>
      <c r="P1273" s="97">
        <f t="shared" si="19"/>
        <v>1.5</v>
      </c>
    </row>
    <row r="1274" spans="1:16" ht="22.5" hidden="1" customHeight="1">
      <c r="A1274" s="8">
        <v>1271</v>
      </c>
      <c r="B1274" s="32" t="s">
        <v>2708</v>
      </c>
      <c r="C1274" s="33" t="s">
        <v>2711</v>
      </c>
      <c r="D1274" s="39" t="s">
        <v>187</v>
      </c>
      <c r="E1274" s="35">
        <v>42397</v>
      </c>
      <c r="F1274" s="36" t="s">
        <v>2712</v>
      </c>
      <c r="G1274" s="94">
        <v>15</v>
      </c>
      <c r="H1274" s="36">
        <v>78.84</v>
      </c>
      <c r="I1274" s="37">
        <v>22500</v>
      </c>
      <c r="J1274" s="35">
        <v>19725</v>
      </c>
      <c r="K1274" s="34" t="s">
        <v>43</v>
      </c>
      <c r="L1274" s="34" t="s">
        <v>2374</v>
      </c>
      <c r="M1274" s="34" t="s">
        <v>44</v>
      </c>
      <c r="N1274" s="34" t="s">
        <v>22</v>
      </c>
      <c r="O1274" s="34" t="s">
        <v>280</v>
      </c>
      <c r="P1274" s="97">
        <f t="shared" si="19"/>
        <v>1.5</v>
      </c>
    </row>
    <row r="1275" spans="1:16" ht="22.5" hidden="1" customHeight="1">
      <c r="A1275" s="8">
        <v>1272</v>
      </c>
      <c r="B1275" s="32" t="s">
        <v>2708</v>
      </c>
      <c r="C1275" s="33" t="s">
        <v>2713</v>
      </c>
      <c r="D1275" s="39" t="s">
        <v>187</v>
      </c>
      <c r="E1275" s="35">
        <v>42397</v>
      </c>
      <c r="F1275" s="36" t="s">
        <v>2714</v>
      </c>
      <c r="G1275" s="94">
        <v>15</v>
      </c>
      <c r="H1275" s="36">
        <v>78.84</v>
      </c>
      <c r="I1275" s="37">
        <v>22500</v>
      </c>
      <c r="J1275" s="35">
        <v>8402</v>
      </c>
      <c r="K1275" s="34" t="s">
        <v>43</v>
      </c>
      <c r="L1275" s="34" t="s">
        <v>2374</v>
      </c>
      <c r="M1275" s="34" t="s">
        <v>44</v>
      </c>
      <c r="N1275" s="34" t="s">
        <v>22</v>
      </c>
      <c r="O1275" s="34" t="s">
        <v>280</v>
      </c>
      <c r="P1275" s="97">
        <f t="shared" si="19"/>
        <v>1.5</v>
      </c>
    </row>
    <row r="1276" spans="1:16" ht="22.5" hidden="1" customHeight="1">
      <c r="A1276" s="8">
        <v>1273</v>
      </c>
      <c r="B1276" s="32" t="s">
        <v>2708</v>
      </c>
      <c r="C1276" s="33" t="s">
        <v>2715</v>
      </c>
      <c r="D1276" s="39" t="s">
        <v>187</v>
      </c>
      <c r="E1276" s="35">
        <v>42397</v>
      </c>
      <c r="F1276" s="36" t="s">
        <v>2716</v>
      </c>
      <c r="G1276" s="94">
        <v>35</v>
      </c>
      <c r="H1276" s="36">
        <v>183.96</v>
      </c>
      <c r="I1276" s="37">
        <v>52500</v>
      </c>
      <c r="J1276" s="35">
        <v>11324</v>
      </c>
      <c r="K1276" s="34" t="s">
        <v>43</v>
      </c>
      <c r="L1276" s="34" t="s">
        <v>2374</v>
      </c>
      <c r="M1276" s="34" t="s">
        <v>44</v>
      </c>
      <c r="N1276" s="34" t="s">
        <v>22</v>
      </c>
      <c r="O1276" s="34" t="s">
        <v>126</v>
      </c>
      <c r="P1276" s="97">
        <f t="shared" si="19"/>
        <v>1.5</v>
      </c>
    </row>
    <row r="1277" spans="1:16" ht="22.5" customHeight="1">
      <c r="A1277" s="8">
        <v>1274</v>
      </c>
      <c r="B1277" s="32" t="s">
        <v>1660</v>
      </c>
      <c r="C1277" s="33"/>
      <c r="D1277" s="39" t="s">
        <v>187</v>
      </c>
      <c r="E1277" s="35">
        <v>42397</v>
      </c>
      <c r="F1277" s="36" t="s">
        <v>2717</v>
      </c>
      <c r="G1277" s="94">
        <v>2.2200000000000002</v>
      </c>
      <c r="H1277" s="36">
        <v>19.447199999999999</v>
      </c>
      <c r="I1277" s="37">
        <v>25000</v>
      </c>
      <c r="J1277" s="35">
        <v>42916</v>
      </c>
      <c r="K1277" s="34" t="s">
        <v>3784</v>
      </c>
      <c r="L1277" s="34" t="s">
        <v>896</v>
      </c>
      <c r="M1277" s="34" t="s">
        <v>2718</v>
      </c>
      <c r="N1277" s="34" t="s">
        <v>1155</v>
      </c>
      <c r="O1277" s="34" t="s">
        <v>153</v>
      </c>
      <c r="P1277" s="97">
        <f t="shared" si="19"/>
        <v>11.261261261261261</v>
      </c>
    </row>
    <row r="1278" spans="1:16" ht="22.5" hidden="1" customHeight="1">
      <c r="A1278" s="8">
        <v>1275</v>
      </c>
      <c r="B1278" s="32" t="s">
        <v>251</v>
      </c>
      <c r="C1278" s="33" t="s">
        <v>2719</v>
      </c>
      <c r="D1278" s="39" t="s">
        <v>187</v>
      </c>
      <c r="E1278" s="35">
        <v>42397</v>
      </c>
      <c r="F1278" s="36" t="s">
        <v>2720</v>
      </c>
      <c r="G1278" s="94">
        <v>498</v>
      </c>
      <c r="H1278" s="36">
        <v>4031</v>
      </c>
      <c r="I1278" s="37">
        <v>800000</v>
      </c>
      <c r="J1278" s="35">
        <v>43312</v>
      </c>
      <c r="K1278" s="34" t="s">
        <v>19</v>
      </c>
      <c r="L1278" s="34" t="s">
        <v>109</v>
      </c>
      <c r="M1278" s="34" t="s">
        <v>102</v>
      </c>
      <c r="N1278" s="34" t="s">
        <v>200</v>
      </c>
      <c r="O1278" s="34" t="s">
        <v>23</v>
      </c>
      <c r="P1278" s="97">
        <f t="shared" si="19"/>
        <v>1.606425702811245</v>
      </c>
    </row>
    <row r="1279" spans="1:16" ht="22.5" hidden="1" customHeight="1">
      <c r="A1279" s="8">
        <v>1276</v>
      </c>
      <c r="B1279" s="32" t="s">
        <v>2721</v>
      </c>
      <c r="C1279" s="33"/>
      <c r="D1279" s="39" t="s">
        <v>187</v>
      </c>
      <c r="E1279" s="35">
        <v>42397</v>
      </c>
      <c r="F1279" s="36" t="s">
        <v>2722</v>
      </c>
      <c r="G1279" s="94">
        <v>25.6</v>
      </c>
      <c r="H1279" s="36">
        <v>54.04</v>
      </c>
      <c r="I1279" s="37">
        <v>34714</v>
      </c>
      <c r="J1279" s="35">
        <v>42978</v>
      </c>
      <c r="K1279" s="34" t="s">
        <v>1039</v>
      </c>
      <c r="L1279" s="34" t="s">
        <v>109</v>
      </c>
      <c r="M1279" s="34" t="s">
        <v>1040</v>
      </c>
      <c r="N1279" s="34" t="s">
        <v>1155</v>
      </c>
      <c r="O1279" s="34" t="s">
        <v>40</v>
      </c>
      <c r="P1279" s="97">
        <f t="shared" si="19"/>
        <v>1.3560156249999999</v>
      </c>
    </row>
    <row r="1280" spans="1:16" ht="22.5" hidden="1" customHeight="1">
      <c r="A1280" s="8">
        <v>1277</v>
      </c>
      <c r="B1280" s="32" t="s">
        <v>2723</v>
      </c>
      <c r="C1280" s="33"/>
      <c r="D1280" s="39" t="s">
        <v>187</v>
      </c>
      <c r="E1280" s="35">
        <v>42397</v>
      </c>
      <c r="F1280" s="36" t="s">
        <v>2724</v>
      </c>
      <c r="G1280" s="94">
        <v>9.0139999999999993</v>
      </c>
      <c r="H1280" s="36">
        <v>9.0139999999999993</v>
      </c>
      <c r="I1280" s="37">
        <v>6765</v>
      </c>
      <c r="J1280" s="35">
        <v>42947</v>
      </c>
      <c r="K1280" s="34" t="s">
        <v>1039</v>
      </c>
      <c r="L1280" s="34" t="s">
        <v>109</v>
      </c>
      <c r="M1280" s="34" t="s">
        <v>1040</v>
      </c>
      <c r="N1280" s="34" t="s">
        <v>1155</v>
      </c>
      <c r="O1280" s="34" t="s">
        <v>103</v>
      </c>
      <c r="P1280" s="97">
        <f t="shared" si="19"/>
        <v>0.75049922343021969</v>
      </c>
    </row>
    <row r="1281" spans="1:16" ht="22.5" hidden="1" customHeight="1">
      <c r="A1281" s="8">
        <v>1278</v>
      </c>
      <c r="B1281" s="32" t="s">
        <v>2725</v>
      </c>
      <c r="C1281" s="33"/>
      <c r="D1281" s="39" t="s">
        <v>187</v>
      </c>
      <c r="E1281" s="35">
        <v>42397</v>
      </c>
      <c r="F1281" s="36" t="s">
        <v>2726</v>
      </c>
      <c r="G1281" s="94">
        <v>150.15600000000001</v>
      </c>
      <c r="H1281" s="36">
        <v>403.37599999999998</v>
      </c>
      <c r="I1281" s="37">
        <v>296900</v>
      </c>
      <c r="J1281" s="35">
        <v>42735</v>
      </c>
      <c r="K1281" s="34" t="s">
        <v>1039</v>
      </c>
      <c r="L1281" s="34" t="s">
        <v>109</v>
      </c>
      <c r="M1281" s="34" t="s">
        <v>1040</v>
      </c>
      <c r="N1281" s="34" t="s">
        <v>1155</v>
      </c>
      <c r="O1281" s="34" t="s">
        <v>28</v>
      </c>
      <c r="P1281" s="97">
        <f t="shared" si="19"/>
        <v>1.9772769652894322</v>
      </c>
    </row>
    <row r="1282" spans="1:16" ht="22.5" hidden="1" customHeight="1">
      <c r="A1282" s="8">
        <v>1279</v>
      </c>
      <c r="B1282" s="32" t="s">
        <v>1172</v>
      </c>
      <c r="C1282" s="33"/>
      <c r="D1282" s="39" t="s">
        <v>187</v>
      </c>
      <c r="E1282" s="35">
        <v>42404</v>
      </c>
      <c r="F1282" s="36" t="s">
        <v>2727</v>
      </c>
      <c r="G1282" s="94">
        <v>6.5750000000000002</v>
      </c>
      <c r="H1282" s="36">
        <v>51.84</v>
      </c>
      <c r="I1282" s="37">
        <v>3320</v>
      </c>
      <c r="J1282" s="35">
        <v>42461</v>
      </c>
      <c r="K1282" s="34" t="s">
        <v>19</v>
      </c>
      <c r="L1282" s="34" t="s">
        <v>237</v>
      </c>
      <c r="M1282" s="34" t="s">
        <v>69</v>
      </c>
      <c r="N1282" s="34" t="s">
        <v>200</v>
      </c>
      <c r="O1282" s="34" t="s">
        <v>84</v>
      </c>
      <c r="P1282" s="97">
        <f t="shared" si="19"/>
        <v>0.50494296577946762</v>
      </c>
    </row>
    <row r="1283" spans="1:16" ht="22.5" hidden="1" customHeight="1">
      <c r="A1283" s="8">
        <v>1280</v>
      </c>
      <c r="B1283" s="32" t="s">
        <v>2728</v>
      </c>
      <c r="C1283" s="33"/>
      <c r="D1283" s="39" t="s">
        <v>187</v>
      </c>
      <c r="E1283" s="35">
        <v>42404</v>
      </c>
      <c r="F1283" s="36" t="s">
        <v>2729</v>
      </c>
      <c r="G1283" s="94">
        <v>874.5</v>
      </c>
      <c r="H1283" s="36">
        <v>5828</v>
      </c>
      <c r="I1283" s="37">
        <v>670000</v>
      </c>
      <c r="J1283" s="35">
        <v>43830</v>
      </c>
      <c r="K1283" s="34" t="s">
        <v>19</v>
      </c>
      <c r="L1283" s="34" t="s">
        <v>109</v>
      </c>
      <c r="M1283" s="34" t="s">
        <v>102</v>
      </c>
      <c r="N1283" s="34" t="s">
        <v>1155</v>
      </c>
      <c r="O1283" s="34" t="s">
        <v>40</v>
      </c>
      <c r="P1283" s="97">
        <f t="shared" si="19"/>
        <v>0.76615208690680392</v>
      </c>
    </row>
    <row r="1284" spans="1:16" ht="22.5" hidden="1" customHeight="1">
      <c r="A1284" s="8">
        <v>1281</v>
      </c>
      <c r="B1284" s="32" t="s">
        <v>2730</v>
      </c>
      <c r="C1284" s="33"/>
      <c r="D1284" s="39" t="s">
        <v>187</v>
      </c>
      <c r="E1284" s="35">
        <v>42404</v>
      </c>
      <c r="F1284" s="36" t="s">
        <v>2731</v>
      </c>
      <c r="G1284" s="94">
        <v>343</v>
      </c>
      <c r="H1284" s="36">
        <v>2764.08</v>
      </c>
      <c r="I1284" s="37">
        <v>367000</v>
      </c>
      <c r="J1284" s="35">
        <v>43646</v>
      </c>
      <c r="K1284" s="34" t="s">
        <v>19</v>
      </c>
      <c r="L1284" s="34" t="s">
        <v>109</v>
      </c>
      <c r="M1284" s="34" t="s">
        <v>102</v>
      </c>
      <c r="N1284" s="34" t="s">
        <v>1155</v>
      </c>
      <c r="O1284" s="34" t="s">
        <v>60</v>
      </c>
      <c r="P1284" s="97">
        <f t="shared" si="19"/>
        <v>1.0699708454810495</v>
      </c>
    </row>
    <row r="1285" spans="1:16" ht="22.5" hidden="1" customHeight="1">
      <c r="A1285" s="8">
        <v>1282</v>
      </c>
      <c r="B1285" s="32" t="s">
        <v>2732</v>
      </c>
      <c r="C1285" s="33"/>
      <c r="D1285" s="39" t="s">
        <v>187</v>
      </c>
      <c r="E1285" s="35">
        <v>42404</v>
      </c>
      <c r="F1285" s="36" t="s">
        <v>2733</v>
      </c>
      <c r="G1285" s="94">
        <v>2</v>
      </c>
      <c r="H1285" s="36">
        <v>12.8</v>
      </c>
      <c r="I1285" s="37">
        <v>3888</v>
      </c>
      <c r="J1285" s="35">
        <v>42415</v>
      </c>
      <c r="K1285" s="34" t="s">
        <v>96</v>
      </c>
      <c r="L1285" s="34" t="s">
        <v>109</v>
      </c>
      <c r="M1285" s="34" t="s">
        <v>69</v>
      </c>
      <c r="N1285" s="34" t="s">
        <v>200</v>
      </c>
      <c r="O1285" s="34" t="s">
        <v>343</v>
      </c>
      <c r="P1285" s="97">
        <f t="shared" ref="P1285:P1345" si="20">I1285/1000/G1285</f>
        <v>1.944</v>
      </c>
    </row>
    <row r="1286" spans="1:16" ht="22.5" hidden="1" customHeight="1">
      <c r="A1286" s="8">
        <v>1283</v>
      </c>
      <c r="B1286" s="32" t="s">
        <v>2734</v>
      </c>
      <c r="C1286" s="33"/>
      <c r="D1286" s="39" t="s">
        <v>187</v>
      </c>
      <c r="E1286" s="35">
        <v>42411</v>
      </c>
      <c r="F1286" s="36" t="s">
        <v>2735</v>
      </c>
      <c r="G1286" s="94">
        <v>7.92</v>
      </c>
      <c r="H1286" s="36">
        <v>14.41</v>
      </c>
      <c r="I1286" s="37">
        <v>11471</v>
      </c>
      <c r="J1286" s="35">
        <v>43404</v>
      </c>
      <c r="K1286" s="34" t="s">
        <v>1039</v>
      </c>
      <c r="L1286" s="34" t="s">
        <v>402</v>
      </c>
      <c r="M1286" s="34" t="s">
        <v>1040</v>
      </c>
      <c r="N1286" s="34" t="s">
        <v>1155</v>
      </c>
      <c r="O1286" s="34" t="s">
        <v>40</v>
      </c>
      <c r="P1286" s="97">
        <f t="shared" si="20"/>
        <v>1.4483585858585859</v>
      </c>
    </row>
    <row r="1287" spans="1:16" ht="22.5" hidden="1" customHeight="1">
      <c r="A1287" s="8">
        <v>1284</v>
      </c>
      <c r="B1287" s="32" t="s">
        <v>1162</v>
      </c>
      <c r="C1287" s="33" t="s">
        <v>2736</v>
      </c>
      <c r="D1287" s="39" t="s">
        <v>187</v>
      </c>
      <c r="E1287" s="35">
        <v>42418</v>
      </c>
      <c r="F1287" s="36" t="s">
        <v>2737</v>
      </c>
      <c r="G1287" s="94">
        <v>0.999</v>
      </c>
      <c r="H1287" s="36">
        <v>8.2409999999999997</v>
      </c>
      <c r="I1287" s="37">
        <v>1033</v>
      </c>
      <c r="J1287" s="35">
        <v>42767</v>
      </c>
      <c r="K1287" s="34" t="s">
        <v>19</v>
      </c>
      <c r="L1287" s="34" t="s">
        <v>357</v>
      </c>
      <c r="M1287" s="34" t="s">
        <v>69</v>
      </c>
      <c r="N1287" s="34" t="s">
        <v>200</v>
      </c>
      <c r="O1287" s="34" t="s">
        <v>84</v>
      </c>
      <c r="P1287" s="97">
        <f t="shared" si="20"/>
        <v>1.0340340340340339</v>
      </c>
    </row>
    <row r="1288" spans="1:16" ht="22.5" hidden="1" customHeight="1">
      <c r="A1288" s="8">
        <v>1285</v>
      </c>
      <c r="B1288" s="32" t="s">
        <v>2371</v>
      </c>
      <c r="C1288" s="33" t="s">
        <v>2738</v>
      </c>
      <c r="D1288" s="39" t="s">
        <v>187</v>
      </c>
      <c r="E1288" s="35">
        <v>42418</v>
      </c>
      <c r="F1288" s="36" t="s">
        <v>2739</v>
      </c>
      <c r="G1288" s="94">
        <v>26.62</v>
      </c>
      <c r="H1288" s="36">
        <v>198.21199999999999</v>
      </c>
      <c r="I1288" s="37">
        <v>49325</v>
      </c>
      <c r="J1288" s="35">
        <v>43799</v>
      </c>
      <c r="K1288" s="34" t="s">
        <v>1271</v>
      </c>
      <c r="L1288" s="34" t="s">
        <v>2374</v>
      </c>
      <c r="M1288" s="34" t="s">
        <v>1272</v>
      </c>
      <c r="N1288" s="34" t="s">
        <v>1155</v>
      </c>
      <c r="O1288" s="34" t="s">
        <v>40</v>
      </c>
      <c r="P1288" s="97">
        <f t="shared" si="20"/>
        <v>1.8529301277235162</v>
      </c>
    </row>
    <row r="1289" spans="1:16" ht="22.5" hidden="1" customHeight="1">
      <c r="A1289" s="8">
        <v>1286</v>
      </c>
      <c r="B1289" s="32" t="s">
        <v>1214</v>
      </c>
      <c r="C1289" s="33"/>
      <c r="D1289" s="39" t="s">
        <v>187</v>
      </c>
      <c r="E1289" s="35">
        <v>42418</v>
      </c>
      <c r="F1289" s="36" t="s">
        <v>2740</v>
      </c>
      <c r="G1289" s="94">
        <v>2</v>
      </c>
      <c r="H1289" s="36">
        <v>7.08</v>
      </c>
      <c r="I1289" s="37">
        <v>4375</v>
      </c>
      <c r="J1289" s="35">
        <v>42613</v>
      </c>
      <c r="K1289" s="34" t="s">
        <v>108</v>
      </c>
      <c r="L1289" s="34" t="s">
        <v>109</v>
      </c>
      <c r="M1289" s="34" t="s">
        <v>110</v>
      </c>
      <c r="N1289" s="34" t="s">
        <v>200</v>
      </c>
      <c r="O1289" s="34" t="s">
        <v>54</v>
      </c>
      <c r="P1289" s="97">
        <f t="shared" si="20"/>
        <v>2.1875</v>
      </c>
    </row>
    <row r="1290" spans="1:16" ht="22.5" hidden="1" customHeight="1">
      <c r="A1290" s="8">
        <v>1287</v>
      </c>
      <c r="B1290" s="32" t="s">
        <v>2741</v>
      </c>
      <c r="C1290" s="33"/>
      <c r="D1290" s="39" t="s">
        <v>187</v>
      </c>
      <c r="E1290" s="35">
        <v>42418</v>
      </c>
      <c r="F1290" s="36" t="s">
        <v>2742</v>
      </c>
      <c r="G1290" s="94">
        <v>125.05</v>
      </c>
      <c r="H1290" s="36">
        <v>293.7</v>
      </c>
      <c r="I1290" s="37">
        <v>182000</v>
      </c>
      <c r="J1290" s="35">
        <v>43281</v>
      </c>
      <c r="K1290" s="34" t="s">
        <v>1039</v>
      </c>
      <c r="L1290" s="34" t="s">
        <v>109</v>
      </c>
      <c r="M1290" s="34" t="s">
        <v>1040</v>
      </c>
      <c r="N1290" s="34" t="s">
        <v>1155</v>
      </c>
      <c r="O1290" s="34" t="s">
        <v>28</v>
      </c>
      <c r="P1290" s="97">
        <f t="shared" si="20"/>
        <v>1.4554178328668532</v>
      </c>
    </row>
    <row r="1291" spans="1:16" ht="22.5" hidden="1" customHeight="1">
      <c r="A1291" s="8">
        <v>1288</v>
      </c>
      <c r="B1291" s="32" t="s">
        <v>2743</v>
      </c>
      <c r="C1291" s="33"/>
      <c r="D1291" s="39" t="s">
        <v>187</v>
      </c>
      <c r="E1291" s="35">
        <v>42425</v>
      </c>
      <c r="F1291" s="36" t="s">
        <v>2744</v>
      </c>
      <c r="G1291" s="94">
        <v>125.05</v>
      </c>
      <c r="H1291" s="36">
        <v>293.7</v>
      </c>
      <c r="I1291" s="37">
        <v>182000</v>
      </c>
      <c r="J1291" s="35">
        <v>43281</v>
      </c>
      <c r="K1291" s="34" t="s">
        <v>1039</v>
      </c>
      <c r="L1291" s="34" t="s">
        <v>109</v>
      </c>
      <c r="M1291" s="34" t="s">
        <v>1040</v>
      </c>
      <c r="N1291" s="34" t="s">
        <v>1155</v>
      </c>
      <c r="O1291" s="34" t="s">
        <v>54</v>
      </c>
      <c r="P1291" s="97">
        <f t="shared" si="20"/>
        <v>1.4554178328668532</v>
      </c>
    </row>
    <row r="1292" spans="1:16" ht="22.5" hidden="1" customHeight="1">
      <c r="A1292" s="8">
        <v>1289</v>
      </c>
      <c r="B1292" s="32" t="s">
        <v>167</v>
      </c>
      <c r="C1292" s="33"/>
      <c r="D1292" s="39" t="s">
        <v>187</v>
      </c>
      <c r="E1292" s="35">
        <v>42425</v>
      </c>
      <c r="F1292" s="36" t="s">
        <v>2745</v>
      </c>
      <c r="G1292" s="94">
        <v>7.8</v>
      </c>
      <c r="H1292" s="36">
        <v>19.829999999999998</v>
      </c>
      <c r="I1292" s="37">
        <v>7800</v>
      </c>
      <c r="J1292" s="35">
        <v>42643</v>
      </c>
      <c r="K1292" s="34" t="s">
        <v>224</v>
      </c>
      <c r="L1292" s="34" t="s">
        <v>130</v>
      </c>
      <c r="M1292" s="34" t="s">
        <v>49</v>
      </c>
      <c r="N1292" s="34" t="s">
        <v>200</v>
      </c>
      <c r="O1292" s="34" t="s">
        <v>40</v>
      </c>
      <c r="P1292" s="97">
        <f t="shared" si="20"/>
        <v>1</v>
      </c>
    </row>
    <row r="1293" spans="1:16" ht="22.5" hidden="1" customHeight="1">
      <c r="A1293" s="8">
        <v>1290</v>
      </c>
      <c r="B1293" s="32" t="s">
        <v>2746</v>
      </c>
      <c r="C1293" s="33"/>
      <c r="D1293" s="39" t="s">
        <v>187</v>
      </c>
      <c r="E1293" s="35">
        <v>42425</v>
      </c>
      <c r="F1293" s="36" t="s">
        <v>2747</v>
      </c>
      <c r="G1293" s="94">
        <v>3</v>
      </c>
      <c r="H1293" s="36">
        <v>19.553999999999998</v>
      </c>
      <c r="I1293" s="37">
        <v>4095</v>
      </c>
      <c r="J1293" s="35">
        <v>42735</v>
      </c>
      <c r="K1293" s="34" t="s">
        <v>19</v>
      </c>
      <c r="L1293" s="34" t="s">
        <v>109</v>
      </c>
      <c r="M1293" s="34" t="s">
        <v>27</v>
      </c>
      <c r="N1293" s="34" t="s">
        <v>200</v>
      </c>
      <c r="O1293" s="34" t="s">
        <v>60</v>
      </c>
      <c r="P1293" s="97">
        <f t="shared" si="20"/>
        <v>1.365</v>
      </c>
    </row>
    <row r="1294" spans="1:16" ht="22.5" hidden="1" customHeight="1">
      <c r="A1294" s="8">
        <v>1291</v>
      </c>
      <c r="B1294" s="32" t="s">
        <v>1186</v>
      </c>
      <c r="C1294" s="33"/>
      <c r="D1294" s="39" t="s">
        <v>187</v>
      </c>
      <c r="E1294" s="35">
        <v>42439</v>
      </c>
      <c r="F1294" s="36" t="s">
        <v>2748</v>
      </c>
      <c r="G1294" s="94">
        <v>3</v>
      </c>
      <c r="H1294" s="36">
        <v>16.425000000000001</v>
      </c>
      <c r="I1294" s="37">
        <v>1764</v>
      </c>
      <c r="J1294" s="35">
        <v>42478</v>
      </c>
      <c r="K1294" s="34" t="s">
        <v>19</v>
      </c>
      <c r="L1294" s="34" t="s">
        <v>20</v>
      </c>
      <c r="M1294" s="34" t="s">
        <v>27</v>
      </c>
      <c r="N1294" s="34" t="s">
        <v>200</v>
      </c>
      <c r="O1294" s="34" t="s">
        <v>84</v>
      </c>
      <c r="P1294" s="97">
        <f t="shared" si="20"/>
        <v>0.58799999999999997</v>
      </c>
    </row>
    <row r="1295" spans="1:16" ht="22.5" hidden="1" customHeight="1">
      <c r="A1295" s="8">
        <v>1292</v>
      </c>
      <c r="B1295" s="32" t="s">
        <v>2749</v>
      </c>
      <c r="C1295" s="33" t="s">
        <v>2750</v>
      </c>
      <c r="D1295" s="39" t="s">
        <v>187</v>
      </c>
      <c r="E1295" s="35">
        <v>42439</v>
      </c>
      <c r="F1295" s="36" t="s">
        <v>2751</v>
      </c>
      <c r="G1295" s="94">
        <v>35</v>
      </c>
      <c r="H1295" s="36">
        <v>282.072</v>
      </c>
      <c r="I1295" s="37">
        <v>82259</v>
      </c>
      <c r="J1295" s="35">
        <v>42719</v>
      </c>
      <c r="K1295" s="34" t="s">
        <v>19</v>
      </c>
      <c r="L1295" s="34" t="s">
        <v>35</v>
      </c>
      <c r="M1295" s="34" t="s">
        <v>27</v>
      </c>
      <c r="N1295" s="34" t="s">
        <v>200</v>
      </c>
      <c r="O1295" s="34" t="s">
        <v>23</v>
      </c>
      <c r="P1295" s="97">
        <f t="shared" si="20"/>
        <v>2.350257142857143</v>
      </c>
    </row>
    <row r="1296" spans="1:16" ht="22.5" hidden="1" customHeight="1">
      <c r="A1296" s="8">
        <v>1293</v>
      </c>
      <c r="B1296" s="32" t="s">
        <v>29</v>
      </c>
      <c r="C1296" s="33" t="s">
        <v>2752</v>
      </c>
      <c r="D1296" s="39" t="s">
        <v>187</v>
      </c>
      <c r="E1296" s="35">
        <v>42439</v>
      </c>
      <c r="F1296" s="36" t="s">
        <v>2753</v>
      </c>
      <c r="G1296" s="94">
        <v>37.86</v>
      </c>
      <c r="H1296" s="36">
        <v>45.192</v>
      </c>
      <c r="I1296" s="37">
        <v>39158</v>
      </c>
      <c r="J1296" s="35">
        <v>42551</v>
      </c>
      <c r="K1296" s="34" t="s">
        <v>81</v>
      </c>
      <c r="L1296" s="34" t="s">
        <v>35</v>
      </c>
      <c r="M1296" s="34" t="s">
        <v>36</v>
      </c>
      <c r="N1296" s="34" t="s">
        <v>200</v>
      </c>
      <c r="O1296" s="34" t="s">
        <v>136</v>
      </c>
      <c r="P1296" s="97">
        <f t="shared" si="20"/>
        <v>1.0342842049656631</v>
      </c>
    </row>
    <row r="1297" spans="1:16" ht="22.5" hidden="1" customHeight="1">
      <c r="A1297" s="8">
        <v>1294</v>
      </c>
      <c r="B1297" s="32" t="s">
        <v>2749</v>
      </c>
      <c r="C1297" s="33" t="s">
        <v>746</v>
      </c>
      <c r="D1297" s="39" t="s">
        <v>187</v>
      </c>
      <c r="E1297" s="35">
        <v>42439</v>
      </c>
      <c r="F1297" s="36" t="s">
        <v>2754</v>
      </c>
      <c r="G1297" s="94">
        <v>35</v>
      </c>
      <c r="H1297" s="36">
        <v>280.072</v>
      </c>
      <c r="I1297" s="37">
        <v>79758</v>
      </c>
      <c r="J1297" s="35">
        <v>42711</v>
      </c>
      <c r="K1297" s="34" t="s">
        <v>19</v>
      </c>
      <c r="L1297" s="34" t="s">
        <v>35</v>
      </c>
      <c r="M1297" s="34" t="s">
        <v>27</v>
      </c>
      <c r="N1297" s="34" t="s">
        <v>200</v>
      </c>
      <c r="O1297" s="34" t="s">
        <v>63</v>
      </c>
      <c r="P1297" s="97">
        <f t="shared" si="20"/>
        <v>2.2787999999999999</v>
      </c>
    </row>
    <row r="1298" spans="1:16" ht="22.5" hidden="1" customHeight="1">
      <c r="A1298" s="8">
        <v>1295</v>
      </c>
      <c r="B1298" s="32" t="s">
        <v>2755</v>
      </c>
      <c r="C1298" s="33"/>
      <c r="D1298" s="39" t="s">
        <v>187</v>
      </c>
      <c r="E1298" s="35">
        <v>42439</v>
      </c>
      <c r="F1298" s="36" t="s">
        <v>2756</v>
      </c>
      <c r="G1298" s="94">
        <v>2.5379999999999998</v>
      </c>
      <c r="H1298" s="36">
        <v>20.010000000000002</v>
      </c>
      <c r="I1298" s="37">
        <v>2976</v>
      </c>
      <c r="J1298" s="35">
        <v>42734</v>
      </c>
      <c r="K1298" s="34" t="s">
        <v>405</v>
      </c>
      <c r="L1298" s="34" t="s">
        <v>402</v>
      </c>
      <c r="M1298" s="34" t="s">
        <v>69</v>
      </c>
      <c r="N1298" s="34" t="s">
        <v>200</v>
      </c>
      <c r="O1298" s="34" t="s">
        <v>54</v>
      </c>
      <c r="P1298" s="97">
        <f t="shared" si="20"/>
        <v>1.1725768321513004</v>
      </c>
    </row>
    <row r="1299" spans="1:16" ht="22.5" hidden="1" customHeight="1">
      <c r="A1299" s="8">
        <v>1296</v>
      </c>
      <c r="B1299" s="32" t="s">
        <v>1502</v>
      </c>
      <c r="C1299" s="33"/>
      <c r="D1299" s="39" t="s">
        <v>187</v>
      </c>
      <c r="E1299" s="35">
        <v>42439</v>
      </c>
      <c r="F1299" s="36" t="s">
        <v>2757</v>
      </c>
      <c r="G1299" s="94">
        <v>7</v>
      </c>
      <c r="H1299" s="36">
        <v>61</v>
      </c>
      <c r="I1299" s="37">
        <v>3891</v>
      </c>
      <c r="J1299" s="35">
        <v>42613</v>
      </c>
      <c r="K1299" s="34" t="s">
        <v>19</v>
      </c>
      <c r="L1299" s="34" t="s">
        <v>109</v>
      </c>
      <c r="M1299" s="34" t="s">
        <v>102</v>
      </c>
      <c r="N1299" s="34" t="s">
        <v>200</v>
      </c>
      <c r="O1299" s="34" t="s">
        <v>283</v>
      </c>
      <c r="P1299" s="97">
        <f t="shared" si="20"/>
        <v>0.55585714285714283</v>
      </c>
    </row>
    <row r="1300" spans="1:16" ht="22.5" hidden="1" customHeight="1">
      <c r="A1300" s="8">
        <v>1297</v>
      </c>
      <c r="B1300" s="32" t="s">
        <v>1309</v>
      </c>
      <c r="C1300" s="33" t="s">
        <v>2758</v>
      </c>
      <c r="D1300" s="39" t="s">
        <v>187</v>
      </c>
      <c r="E1300" s="35">
        <v>42446</v>
      </c>
      <c r="F1300" s="36" t="s">
        <v>2759</v>
      </c>
      <c r="G1300" s="94">
        <v>25</v>
      </c>
      <c r="H1300" s="36">
        <v>197.1</v>
      </c>
      <c r="I1300" s="37">
        <v>89110</v>
      </c>
      <c r="J1300" s="35">
        <v>44896</v>
      </c>
      <c r="K1300" s="34" t="s">
        <v>1271</v>
      </c>
      <c r="L1300" s="34" t="s">
        <v>109</v>
      </c>
      <c r="M1300" s="34" t="s">
        <v>1272</v>
      </c>
      <c r="N1300" s="34" t="s">
        <v>1155</v>
      </c>
      <c r="O1300" s="34" t="s">
        <v>183</v>
      </c>
      <c r="P1300" s="97">
        <f t="shared" si="20"/>
        <v>3.5644</v>
      </c>
    </row>
    <row r="1301" spans="1:16" ht="22.5" hidden="1" customHeight="1">
      <c r="A1301" s="8">
        <v>1298</v>
      </c>
      <c r="B1301" s="32" t="s">
        <v>2364</v>
      </c>
      <c r="C1301" s="33"/>
      <c r="D1301" s="39" t="s">
        <v>187</v>
      </c>
      <c r="E1301" s="35">
        <v>42446</v>
      </c>
      <c r="F1301" s="36" t="s">
        <v>2760</v>
      </c>
      <c r="G1301" s="94">
        <v>949.8</v>
      </c>
      <c r="H1301" s="36">
        <v>7695</v>
      </c>
      <c r="I1301" s="37">
        <v>581880</v>
      </c>
      <c r="J1301" s="35">
        <v>43281</v>
      </c>
      <c r="K1301" s="34" t="s">
        <v>19</v>
      </c>
      <c r="L1301" s="34" t="s">
        <v>109</v>
      </c>
      <c r="M1301" s="34" t="s">
        <v>102</v>
      </c>
      <c r="N1301" s="34" t="s">
        <v>200</v>
      </c>
      <c r="O1301" s="34" t="s">
        <v>23</v>
      </c>
      <c r="P1301" s="97">
        <f t="shared" si="20"/>
        <v>0.61263423878711309</v>
      </c>
    </row>
    <row r="1302" spans="1:16" ht="22.5" hidden="1" customHeight="1">
      <c r="A1302" s="8">
        <v>1299</v>
      </c>
      <c r="B1302" s="32" t="s">
        <v>2761</v>
      </c>
      <c r="C1302" s="33"/>
      <c r="D1302" s="39" t="s">
        <v>187</v>
      </c>
      <c r="E1302" s="35">
        <v>42446</v>
      </c>
      <c r="F1302" s="36" t="s">
        <v>2762</v>
      </c>
      <c r="G1302" s="94">
        <v>131.30000000000001</v>
      </c>
      <c r="H1302" s="36">
        <v>383.14</v>
      </c>
      <c r="I1302" s="37">
        <v>87416</v>
      </c>
      <c r="J1302" s="35">
        <v>43372</v>
      </c>
      <c r="K1302" s="34" t="s">
        <v>1039</v>
      </c>
      <c r="L1302" s="34" t="s">
        <v>109</v>
      </c>
      <c r="M1302" s="34" t="s">
        <v>1040</v>
      </c>
      <c r="N1302" s="34" t="s">
        <v>1155</v>
      </c>
      <c r="O1302" s="34" t="s">
        <v>54</v>
      </c>
      <c r="P1302" s="97">
        <f t="shared" si="20"/>
        <v>0.66577303884234573</v>
      </c>
    </row>
    <row r="1303" spans="1:16" ht="22.5" hidden="1" customHeight="1">
      <c r="A1303" s="8">
        <v>1300</v>
      </c>
      <c r="B1303" s="32" t="s">
        <v>2763</v>
      </c>
      <c r="C1303" s="33"/>
      <c r="D1303" s="39" t="s">
        <v>187</v>
      </c>
      <c r="E1303" s="35">
        <v>42446</v>
      </c>
      <c r="F1303" s="36" t="s">
        <v>2764</v>
      </c>
      <c r="G1303" s="94">
        <v>137.5</v>
      </c>
      <c r="H1303" s="36">
        <v>401.38</v>
      </c>
      <c r="I1303" s="37">
        <v>90815</v>
      </c>
      <c r="J1303" s="35">
        <v>43372</v>
      </c>
      <c r="K1303" s="34" t="s">
        <v>1039</v>
      </c>
      <c r="L1303" s="34" t="s">
        <v>109</v>
      </c>
      <c r="M1303" s="34" t="s">
        <v>1040</v>
      </c>
      <c r="N1303" s="34" t="s">
        <v>1155</v>
      </c>
      <c r="O1303" s="34" t="s">
        <v>54</v>
      </c>
      <c r="P1303" s="97">
        <f t="shared" si="20"/>
        <v>0.66047272727272721</v>
      </c>
    </row>
    <row r="1304" spans="1:16" ht="22.5" hidden="1" customHeight="1">
      <c r="A1304" s="8">
        <v>1301</v>
      </c>
      <c r="B1304" s="32" t="s">
        <v>2765</v>
      </c>
      <c r="C1304" s="33"/>
      <c r="D1304" s="39" t="s">
        <v>187</v>
      </c>
      <c r="E1304" s="35">
        <v>42467</v>
      </c>
      <c r="F1304" s="36" t="s">
        <v>2766</v>
      </c>
      <c r="G1304" s="94">
        <v>96</v>
      </c>
      <c r="H1304" s="36">
        <v>280</v>
      </c>
      <c r="I1304" s="37">
        <v>333808</v>
      </c>
      <c r="J1304" s="35">
        <v>43220</v>
      </c>
      <c r="K1304" s="34" t="s">
        <v>108</v>
      </c>
      <c r="L1304" s="34" t="s">
        <v>109</v>
      </c>
      <c r="M1304" s="34" t="s">
        <v>110</v>
      </c>
      <c r="N1304" s="34" t="s">
        <v>1155</v>
      </c>
      <c r="O1304" s="34" t="s">
        <v>28</v>
      </c>
      <c r="P1304" s="97">
        <f t="shared" si="20"/>
        <v>3.4771666666666667</v>
      </c>
    </row>
    <row r="1305" spans="1:16" ht="22.5" hidden="1" customHeight="1">
      <c r="A1305" s="8">
        <v>1302</v>
      </c>
      <c r="B1305" s="32" t="s">
        <v>2767</v>
      </c>
      <c r="C1305" s="33"/>
      <c r="D1305" s="39" t="s">
        <v>187</v>
      </c>
      <c r="E1305" s="35">
        <v>42481</v>
      </c>
      <c r="F1305" s="36" t="s">
        <v>2768</v>
      </c>
      <c r="G1305" s="94">
        <v>170.625</v>
      </c>
      <c r="H1305" s="36">
        <v>605</v>
      </c>
      <c r="I1305" s="37">
        <v>251100</v>
      </c>
      <c r="J1305" s="35">
        <v>43282</v>
      </c>
      <c r="K1305" s="34" t="s">
        <v>108</v>
      </c>
      <c r="L1305" s="34" t="s">
        <v>109</v>
      </c>
      <c r="M1305" s="34" t="s">
        <v>110</v>
      </c>
      <c r="N1305" s="34" t="s">
        <v>1155</v>
      </c>
      <c r="O1305" s="34" t="s">
        <v>63</v>
      </c>
      <c r="P1305" s="97">
        <f t="shared" si="20"/>
        <v>1.4716483516483516</v>
      </c>
    </row>
    <row r="1306" spans="1:16" ht="22.5" hidden="1" customHeight="1">
      <c r="A1306" s="8">
        <v>1303</v>
      </c>
      <c r="B1306" s="32" t="s">
        <v>2769</v>
      </c>
      <c r="C1306" s="33"/>
      <c r="D1306" s="39" t="s">
        <v>187</v>
      </c>
      <c r="E1306" s="35">
        <v>42488</v>
      </c>
      <c r="F1306" s="36" t="s">
        <v>2770</v>
      </c>
      <c r="G1306" s="94">
        <v>1.9810000000000001</v>
      </c>
      <c r="H1306" s="36">
        <v>15.31</v>
      </c>
      <c r="I1306" s="37">
        <v>2379</v>
      </c>
      <c r="J1306" s="35">
        <v>42735</v>
      </c>
      <c r="K1306" s="34" t="s">
        <v>19</v>
      </c>
      <c r="L1306" s="34" t="s">
        <v>20</v>
      </c>
      <c r="M1306" s="34" t="s">
        <v>69</v>
      </c>
      <c r="N1306" s="34" t="s">
        <v>200</v>
      </c>
      <c r="O1306" s="34" t="s">
        <v>60</v>
      </c>
      <c r="P1306" s="97">
        <f t="shared" si="20"/>
        <v>1.2009086320040383</v>
      </c>
    </row>
    <row r="1307" spans="1:16" ht="22.5" customHeight="1">
      <c r="A1307" s="8">
        <v>1304</v>
      </c>
      <c r="B1307" s="32" t="s">
        <v>2771</v>
      </c>
      <c r="C1307" s="33"/>
      <c r="D1307" s="39" t="s">
        <v>187</v>
      </c>
      <c r="E1307" s="35">
        <v>42488</v>
      </c>
      <c r="F1307" s="36" t="s">
        <v>2772</v>
      </c>
      <c r="G1307" s="94">
        <v>93.15</v>
      </c>
      <c r="H1307" s="36">
        <v>251.66</v>
      </c>
      <c r="I1307" s="37">
        <v>135760</v>
      </c>
      <c r="J1307" s="35">
        <v>43131</v>
      </c>
      <c r="K1307" s="34" t="s">
        <v>1039</v>
      </c>
      <c r="L1307" s="34" t="s">
        <v>109</v>
      </c>
      <c r="M1307" s="34" t="s">
        <v>1040</v>
      </c>
      <c r="N1307" s="34" t="s">
        <v>1155</v>
      </c>
      <c r="O1307" s="34" t="s">
        <v>153</v>
      </c>
      <c r="P1307" s="97">
        <f t="shared" si="20"/>
        <v>1.4574342458400427</v>
      </c>
    </row>
    <row r="1308" spans="1:16" ht="22.5" customHeight="1">
      <c r="A1308" s="8">
        <v>1305</v>
      </c>
      <c r="B1308" s="32" t="s">
        <v>2773</v>
      </c>
      <c r="C1308" s="33"/>
      <c r="D1308" s="39" t="s">
        <v>187</v>
      </c>
      <c r="E1308" s="35">
        <v>42488</v>
      </c>
      <c r="F1308" s="36" t="s">
        <v>2774</v>
      </c>
      <c r="G1308" s="94">
        <v>98.9</v>
      </c>
      <c r="H1308" s="36">
        <v>253.61</v>
      </c>
      <c r="I1308" s="37">
        <v>143810</v>
      </c>
      <c r="J1308" s="35">
        <v>43131</v>
      </c>
      <c r="K1308" s="34" t="s">
        <v>1039</v>
      </c>
      <c r="L1308" s="34" t="s">
        <v>109</v>
      </c>
      <c r="M1308" s="34" t="s">
        <v>1040</v>
      </c>
      <c r="N1308" s="34" t="s">
        <v>1155</v>
      </c>
      <c r="O1308" s="34" t="s">
        <v>153</v>
      </c>
      <c r="P1308" s="97">
        <f t="shared" si="20"/>
        <v>1.4540950455005055</v>
      </c>
    </row>
    <row r="1309" spans="1:16" ht="22.5" customHeight="1">
      <c r="A1309" s="8">
        <v>1306</v>
      </c>
      <c r="B1309" s="32" t="s">
        <v>2775</v>
      </c>
      <c r="C1309" s="33"/>
      <c r="D1309" s="39" t="s">
        <v>187</v>
      </c>
      <c r="E1309" s="35">
        <v>42488</v>
      </c>
      <c r="F1309" s="36" t="s">
        <v>2776</v>
      </c>
      <c r="G1309" s="94">
        <v>29.9</v>
      </c>
      <c r="H1309" s="36">
        <v>78.680000000000007</v>
      </c>
      <c r="I1309" s="37">
        <v>47210</v>
      </c>
      <c r="J1309" s="35">
        <v>43131</v>
      </c>
      <c r="K1309" s="34" t="s">
        <v>1039</v>
      </c>
      <c r="L1309" s="34" t="s">
        <v>109</v>
      </c>
      <c r="M1309" s="34" t="s">
        <v>1040</v>
      </c>
      <c r="N1309" s="34" t="s">
        <v>1155</v>
      </c>
      <c r="O1309" s="34" t="s">
        <v>153</v>
      </c>
      <c r="P1309" s="97">
        <f t="shared" si="20"/>
        <v>1.5789297658862878</v>
      </c>
    </row>
    <row r="1310" spans="1:16" ht="22.5" hidden="1" customHeight="1">
      <c r="A1310" s="8">
        <v>1307</v>
      </c>
      <c r="B1310" s="32" t="s">
        <v>2777</v>
      </c>
      <c r="C1310" s="33"/>
      <c r="D1310" s="39" t="s">
        <v>2778</v>
      </c>
      <c r="E1310" s="35">
        <v>22335</v>
      </c>
      <c r="F1310" s="36" t="s">
        <v>2779</v>
      </c>
      <c r="G1310" s="94">
        <v>8</v>
      </c>
      <c r="H1310" s="36">
        <v>21.023999999999997</v>
      </c>
      <c r="I1310" s="37">
        <v>9600</v>
      </c>
      <c r="J1310" s="35" t="s">
        <v>33</v>
      </c>
      <c r="K1310" s="34" t="s">
        <v>19</v>
      </c>
      <c r="L1310" s="34" t="s">
        <v>90</v>
      </c>
      <c r="M1310" s="34" t="s">
        <v>49</v>
      </c>
      <c r="N1310" s="34" t="s">
        <v>22</v>
      </c>
      <c r="O1310" s="34" t="s">
        <v>23</v>
      </c>
      <c r="P1310" s="97">
        <f t="shared" si="20"/>
        <v>1.2</v>
      </c>
    </row>
    <row r="1311" spans="1:16" ht="22.5" hidden="1" customHeight="1">
      <c r="A1311" s="8">
        <v>1308</v>
      </c>
      <c r="B1311" s="32" t="s">
        <v>2780</v>
      </c>
      <c r="C1311" s="33"/>
      <c r="D1311" s="39" t="s">
        <v>2778</v>
      </c>
      <c r="E1311" s="35">
        <v>23491</v>
      </c>
      <c r="F1311" s="36">
        <v>524</v>
      </c>
      <c r="G1311" s="94">
        <v>7</v>
      </c>
      <c r="H1311" s="36">
        <v>29.08</v>
      </c>
      <c r="I1311" s="37">
        <v>8400</v>
      </c>
      <c r="J1311" s="35" t="s">
        <v>33</v>
      </c>
      <c r="K1311" s="34" t="s">
        <v>19</v>
      </c>
      <c r="L1311" s="34" t="s">
        <v>20</v>
      </c>
      <c r="M1311" s="34" t="s">
        <v>49</v>
      </c>
      <c r="N1311" s="34" t="s">
        <v>243</v>
      </c>
      <c r="O1311" s="34" t="s">
        <v>308</v>
      </c>
      <c r="P1311" s="97">
        <f t="shared" si="20"/>
        <v>1.2</v>
      </c>
    </row>
    <row r="1312" spans="1:16" ht="22.5" hidden="1" customHeight="1">
      <c r="A1312" s="8">
        <v>1309</v>
      </c>
      <c r="B1312" s="32" t="s">
        <v>2781</v>
      </c>
      <c r="C1312" s="33"/>
      <c r="D1312" s="39" t="s">
        <v>2778</v>
      </c>
      <c r="E1312" s="35">
        <v>24992</v>
      </c>
      <c r="F1312" s="36">
        <v>608</v>
      </c>
      <c r="G1312" s="94">
        <v>7.3</v>
      </c>
      <c r="H1312" s="36">
        <v>11.19</v>
      </c>
      <c r="I1312" s="37">
        <v>8670</v>
      </c>
      <c r="J1312" s="35" t="s">
        <v>33</v>
      </c>
      <c r="K1312" s="34" t="s">
        <v>129</v>
      </c>
      <c r="L1312" s="34" t="s">
        <v>130</v>
      </c>
      <c r="M1312" s="34" t="s">
        <v>150</v>
      </c>
      <c r="N1312" s="34" t="s">
        <v>22</v>
      </c>
      <c r="O1312" s="34" t="s">
        <v>111</v>
      </c>
      <c r="P1312" s="97">
        <f t="shared" si="20"/>
        <v>1.1876712328767123</v>
      </c>
    </row>
    <row r="1313" spans="1:16" ht="22.5" hidden="1" customHeight="1">
      <c r="A1313" s="8">
        <v>1310</v>
      </c>
      <c r="B1313" s="32" t="s">
        <v>2782</v>
      </c>
      <c r="C1313" s="33"/>
      <c r="D1313" s="39" t="s">
        <v>2778</v>
      </c>
      <c r="E1313" s="35">
        <v>25262</v>
      </c>
      <c r="F1313" s="36" t="s">
        <v>2783</v>
      </c>
      <c r="G1313" s="94">
        <v>3.26</v>
      </c>
      <c r="H1313" s="36">
        <v>11</v>
      </c>
      <c r="I1313" s="37">
        <v>3897</v>
      </c>
      <c r="J1313" s="35" t="s">
        <v>33</v>
      </c>
      <c r="K1313" s="34" t="s">
        <v>129</v>
      </c>
      <c r="L1313" s="34" t="s">
        <v>130</v>
      </c>
      <c r="M1313" s="34" t="s">
        <v>150</v>
      </c>
      <c r="N1313" s="34" t="s">
        <v>22</v>
      </c>
      <c r="O1313" s="34" t="s">
        <v>45</v>
      </c>
      <c r="P1313" s="97">
        <f t="shared" si="20"/>
        <v>1.1953987730061351</v>
      </c>
    </row>
    <row r="1314" spans="1:16" ht="22.5" hidden="1" customHeight="1">
      <c r="A1314" s="8">
        <v>1311</v>
      </c>
      <c r="B1314" s="32" t="s">
        <v>2784</v>
      </c>
      <c r="C1314" s="33"/>
      <c r="D1314" s="39" t="s">
        <v>2778</v>
      </c>
      <c r="E1314" s="35">
        <v>27256</v>
      </c>
      <c r="F1314" s="36" t="s">
        <v>2785</v>
      </c>
      <c r="G1314" s="94">
        <v>10</v>
      </c>
      <c r="H1314" s="36">
        <v>21.396599999999999</v>
      </c>
      <c r="I1314" s="37">
        <v>12000</v>
      </c>
      <c r="J1314" s="35" t="s">
        <v>33</v>
      </c>
      <c r="K1314" s="34" t="s">
        <v>129</v>
      </c>
      <c r="L1314" s="34" t="s">
        <v>130</v>
      </c>
      <c r="M1314" s="34" t="s">
        <v>49</v>
      </c>
      <c r="N1314" s="34" t="s">
        <v>22</v>
      </c>
      <c r="O1314" s="34" t="s">
        <v>45</v>
      </c>
      <c r="P1314" s="97">
        <f t="shared" si="20"/>
        <v>1.2</v>
      </c>
    </row>
    <row r="1315" spans="1:16" ht="22.5" hidden="1" customHeight="1">
      <c r="A1315" s="8">
        <v>1312</v>
      </c>
      <c r="B1315" s="32" t="s">
        <v>2786</v>
      </c>
      <c r="C1315" s="33"/>
      <c r="D1315" s="39" t="s">
        <v>2778</v>
      </c>
      <c r="E1315" s="35">
        <v>28221</v>
      </c>
      <c r="F1315" s="36">
        <v>915</v>
      </c>
      <c r="G1315" s="94">
        <v>3.5</v>
      </c>
      <c r="H1315" s="36">
        <v>28.87</v>
      </c>
      <c r="I1315" s="37">
        <v>4200</v>
      </c>
      <c r="J1315" s="35" t="s">
        <v>33</v>
      </c>
      <c r="K1315" s="34" t="s">
        <v>125</v>
      </c>
      <c r="L1315" s="34" t="s">
        <v>20</v>
      </c>
      <c r="M1315" s="34" t="s">
        <v>49</v>
      </c>
      <c r="N1315" s="34" t="s">
        <v>22</v>
      </c>
      <c r="O1315" s="34" t="s">
        <v>126</v>
      </c>
      <c r="P1315" s="97">
        <f t="shared" si="20"/>
        <v>1.2</v>
      </c>
    </row>
    <row r="1316" spans="1:16" ht="22.5" hidden="1" customHeight="1">
      <c r="A1316" s="8">
        <v>1313</v>
      </c>
      <c r="B1316" s="32" t="s">
        <v>2787</v>
      </c>
      <c r="C1316" s="33"/>
      <c r="D1316" s="39" t="s">
        <v>2778</v>
      </c>
      <c r="E1316" s="35">
        <v>28503</v>
      </c>
      <c r="F1316" s="36">
        <v>1031</v>
      </c>
      <c r="G1316" s="94">
        <v>7</v>
      </c>
      <c r="H1316" s="36">
        <v>25.7</v>
      </c>
      <c r="I1316" s="37">
        <v>8400</v>
      </c>
      <c r="J1316" s="35" t="s">
        <v>33</v>
      </c>
      <c r="K1316" s="34" t="s">
        <v>129</v>
      </c>
      <c r="L1316" s="34" t="s">
        <v>130</v>
      </c>
      <c r="M1316" s="34" t="s">
        <v>49</v>
      </c>
      <c r="N1316" s="34" t="s">
        <v>22</v>
      </c>
      <c r="O1316" s="34" t="s">
        <v>45</v>
      </c>
      <c r="P1316" s="97">
        <f t="shared" si="20"/>
        <v>1.2</v>
      </c>
    </row>
    <row r="1317" spans="1:16" ht="22.5" hidden="1" customHeight="1">
      <c r="A1317" s="8">
        <v>1314</v>
      </c>
      <c r="B1317" s="32" t="s">
        <v>2788</v>
      </c>
      <c r="C1317" s="33"/>
      <c r="D1317" s="39" t="s">
        <v>2778</v>
      </c>
      <c r="E1317" s="35">
        <v>28503</v>
      </c>
      <c r="F1317" s="36" t="s">
        <v>2789</v>
      </c>
      <c r="G1317" s="94">
        <v>21</v>
      </c>
      <c r="H1317" s="36">
        <v>107.89</v>
      </c>
      <c r="I1317" s="37">
        <v>23000</v>
      </c>
      <c r="J1317" s="35" t="s">
        <v>33</v>
      </c>
      <c r="K1317" s="34" t="s">
        <v>125</v>
      </c>
      <c r="L1317" s="34" t="s">
        <v>90</v>
      </c>
      <c r="M1317" s="34" t="s">
        <v>750</v>
      </c>
      <c r="N1317" s="34" t="s">
        <v>22</v>
      </c>
      <c r="O1317" s="34" t="s">
        <v>45</v>
      </c>
      <c r="P1317" s="97">
        <f t="shared" si="20"/>
        <v>1.0952380952380953</v>
      </c>
    </row>
    <row r="1318" spans="1:16" ht="22.5" hidden="1" customHeight="1">
      <c r="A1318" s="8">
        <v>1315</v>
      </c>
      <c r="B1318" s="32" t="s">
        <v>2790</v>
      </c>
      <c r="C1318" s="33"/>
      <c r="D1318" s="39" t="s">
        <v>2778</v>
      </c>
      <c r="E1318" s="35">
        <v>28503</v>
      </c>
      <c r="F1318" s="36" t="s">
        <v>2791</v>
      </c>
      <c r="G1318" s="94">
        <v>21.6</v>
      </c>
      <c r="H1318" s="36">
        <v>120</v>
      </c>
      <c r="I1318" s="37">
        <v>25920</v>
      </c>
      <c r="J1318" s="35" t="s">
        <v>33</v>
      </c>
      <c r="K1318" s="34" t="s">
        <v>125</v>
      </c>
      <c r="L1318" s="34" t="s">
        <v>161</v>
      </c>
      <c r="M1318" s="34" t="s">
        <v>49</v>
      </c>
      <c r="N1318" s="34" t="s">
        <v>22</v>
      </c>
      <c r="O1318" s="34" t="s">
        <v>126</v>
      </c>
      <c r="P1318" s="97">
        <f t="shared" si="20"/>
        <v>1.2</v>
      </c>
    </row>
    <row r="1319" spans="1:16" ht="22.5" hidden="1" customHeight="1">
      <c r="A1319" s="8">
        <v>1316</v>
      </c>
      <c r="B1319" s="32" t="s">
        <v>2792</v>
      </c>
      <c r="C1319" s="33"/>
      <c r="D1319" s="39" t="s">
        <v>2778</v>
      </c>
      <c r="E1319" s="35">
        <v>28537</v>
      </c>
      <c r="F1319" s="36" t="s">
        <v>2793</v>
      </c>
      <c r="G1319" s="94">
        <v>6.5</v>
      </c>
      <c r="H1319" s="36">
        <v>43</v>
      </c>
      <c r="I1319" s="37">
        <v>5850</v>
      </c>
      <c r="J1319" s="35" t="s">
        <v>33</v>
      </c>
      <c r="K1319" s="34" t="s">
        <v>19</v>
      </c>
      <c r="L1319" s="34" t="s">
        <v>26</v>
      </c>
      <c r="M1319" s="34" t="s">
        <v>49</v>
      </c>
      <c r="N1319" s="34" t="s">
        <v>22</v>
      </c>
      <c r="O1319" s="34" t="s">
        <v>40</v>
      </c>
      <c r="P1319" s="97">
        <f t="shared" si="20"/>
        <v>0.89999999999999991</v>
      </c>
    </row>
    <row r="1320" spans="1:16" ht="22.5" hidden="1" customHeight="1">
      <c r="A1320" s="8">
        <v>1317</v>
      </c>
      <c r="B1320" s="32" t="s">
        <v>2794</v>
      </c>
      <c r="C1320" s="33"/>
      <c r="D1320" s="39" t="s">
        <v>2778</v>
      </c>
      <c r="E1320" s="35">
        <v>28559</v>
      </c>
      <c r="F1320" s="36" t="s">
        <v>2795</v>
      </c>
      <c r="G1320" s="94">
        <v>8</v>
      </c>
      <c r="H1320" s="36">
        <v>16.408999999999999</v>
      </c>
      <c r="I1320" s="37">
        <v>9600</v>
      </c>
      <c r="J1320" s="35" t="s">
        <v>33</v>
      </c>
      <c r="K1320" s="34" t="s">
        <v>129</v>
      </c>
      <c r="L1320" s="34" t="s">
        <v>130</v>
      </c>
      <c r="M1320" s="34" t="s">
        <v>49</v>
      </c>
      <c r="N1320" s="34" t="s">
        <v>22</v>
      </c>
      <c r="O1320" s="34" t="s">
        <v>45</v>
      </c>
      <c r="P1320" s="97">
        <f t="shared" si="20"/>
        <v>1.2</v>
      </c>
    </row>
    <row r="1321" spans="1:16" ht="22.5" hidden="1" customHeight="1">
      <c r="A1321" s="8">
        <v>1318</v>
      </c>
      <c r="B1321" s="32" t="s">
        <v>2780</v>
      </c>
      <c r="C1321" s="33"/>
      <c r="D1321" s="39" t="s">
        <v>2778</v>
      </c>
      <c r="E1321" s="35">
        <v>28566</v>
      </c>
      <c r="F1321" s="36">
        <v>1229</v>
      </c>
      <c r="G1321" s="94">
        <v>8.0500000000000007</v>
      </c>
      <c r="H1321" s="36">
        <v>33.44</v>
      </c>
      <c r="I1321" s="37">
        <v>9660</v>
      </c>
      <c r="J1321" s="35" t="s">
        <v>33</v>
      </c>
      <c r="K1321" s="34" t="s">
        <v>19</v>
      </c>
      <c r="L1321" s="34" t="s">
        <v>20</v>
      </c>
      <c r="M1321" s="34" t="s">
        <v>49</v>
      </c>
      <c r="N1321" s="34" t="s">
        <v>243</v>
      </c>
      <c r="O1321" s="34" t="s">
        <v>308</v>
      </c>
      <c r="P1321" s="97">
        <f t="shared" si="20"/>
        <v>1.2</v>
      </c>
    </row>
    <row r="1322" spans="1:16" ht="22.5" hidden="1" customHeight="1">
      <c r="A1322" s="8">
        <v>1319</v>
      </c>
      <c r="B1322" s="32" t="s">
        <v>2796</v>
      </c>
      <c r="C1322" s="33"/>
      <c r="D1322" s="39" t="s">
        <v>2778</v>
      </c>
      <c r="E1322" s="35">
        <v>28566</v>
      </c>
      <c r="F1322" s="36" t="s">
        <v>2797</v>
      </c>
      <c r="G1322" s="94">
        <v>52.5</v>
      </c>
      <c r="H1322" s="36">
        <v>140.70500000000001</v>
      </c>
      <c r="I1322" s="37">
        <v>63000</v>
      </c>
      <c r="J1322" s="35" t="s">
        <v>33</v>
      </c>
      <c r="K1322" s="34" t="s">
        <v>129</v>
      </c>
      <c r="L1322" s="34" t="s">
        <v>130</v>
      </c>
      <c r="M1322" s="34" t="s">
        <v>49</v>
      </c>
      <c r="N1322" s="34" t="s">
        <v>22</v>
      </c>
      <c r="O1322" s="34" t="s">
        <v>45</v>
      </c>
      <c r="P1322" s="97">
        <f t="shared" si="20"/>
        <v>1.2</v>
      </c>
    </row>
    <row r="1323" spans="1:16" ht="22.5" hidden="1" customHeight="1">
      <c r="A1323" s="8">
        <v>1320</v>
      </c>
      <c r="B1323" s="32" t="s">
        <v>2798</v>
      </c>
      <c r="C1323" s="33"/>
      <c r="D1323" s="39" t="s">
        <v>2778</v>
      </c>
      <c r="E1323" s="35">
        <v>28594</v>
      </c>
      <c r="F1323" s="36" t="s">
        <v>2799</v>
      </c>
      <c r="G1323" s="94">
        <v>15</v>
      </c>
      <c r="H1323" s="36">
        <v>18.121759999999998</v>
      </c>
      <c r="I1323" s="37">
        <v>18000</v>
      </c>
      <c r="J1323" s="35" t="s">
        <v>33</v>
      </c>
      <c r="K1323" s="34" t="s">
        <v>129</v>
      </c>
      <c r="L1323" s="34" t="s">
        <v>130</v>
      </c>
      <c r="M1323" s="34" t="s">
        <v>49</v>
      </c>
      <c r="N1323" s="34" t="s">
        <v>22</v>
      </c>
      <c r="O1323" s="34" t="s">
        <v>280</v>
      </c>
      <c r="P1323" s="97">
        <f t="shared" si="20"/>
        <v>1.2</v>
      </c>
    </row>
    <row r="1324" spans="1:16" ht="22.5" hidden="1" customHeight="1">
      <c r="A1324" s="8">
        <v>1321</v>
      </c>
      <c r="B1324" s="32" t="s">
        <v>2800</v>
      </c>
      <c r="C1324" s="33"/>
      <c r="D1324" s="39" t="s">
        <v>2778</v>
      </c>
      <c r="E1324" s="35">
        <v>28597</v>
      </c>
      <c r="F1324" s="36">
        <v>1260</v>
      </c>
      <c r="G1324" s="94">
        <v>19</v>
      </c>
      <c r="H1324" s="36">
        <v>133.15200000000002</v>
      </c>
      <c r="I1324" s="37">
        <v>22800</v>
      </c>
      <c r="J1324" s="35" t="s">
        <v>33</v>
      </c>
      <c r="K1324" s="34" t="s">
        <v>19</v>
      </c>
      <c r="L1324" s="34" t="s">
        <v>26</v>
      </c>
      <c r="M1324" s="34" t="s">
        <v>49</v>
      </c>
      <c r="N1324" s="34" t="s">
        <v>22</v>
      </c>
      <c r="O1324" s="34" t="s">
        <v>308</v>
      </c>
      <c r="P1324" s="97">
        <f t="shared" si="20"/>
        <v>1.2</v>
      </c>
    </row>
    <row r="1325" spans="1:16" ht="22.5" hidden="1" customHeight="1">
      <c r="A1325" s="8">
        <v>1322</v>
      </c>
      <c r="B1325" s="32" t="s">
        <v>2801</v>
      </c>
      <c r="C1325" s="33"/>
      <c r="D1325" s="39" t="s">
        <v>2778</v>
      </c>
      <c r="E1325" s="35">
        <v>28622</v>
      </c>
      <c r="F1325" s="36">
        <v>1295</v>
      </c>
      <c r="G1325" s="94">
        <v>4</v>
      </c>
      <c r="H1325" s="36">
        <v>15</v>
      </c>
      <c r="I1325" s="37">
        <v>4800</v>
      </c>
      <c r="J1325" s="35" t="s">
        <v>33</v>
      </c>
      <c r="K1325" s="34" t="s">
        <v>129</v>
      </c>
      <c r="L1325" s="34" t="s">
        <v>130</v>
      </c>
      <c r="M1325" s="34" t="s">
        <v>49</v>
      </c>
      <c r="N1325" s="34" t="s">
        <v>22</v>
      </c>
      <c r="O1325" s="34" t="s">
        <v>111</v>
      </c>
      <c r="P1325" s="97">
        <f t="shared" si="20"/>
        <v>1.2</v>
      </c>
    </row>
    <row r="1326" spans="1:16" ht="22.5" hidden="1" customHeight="1">
      <c r="A1326" s="8">
        <v>1323</v>
      </c>
      <c r="B1326" s="32" t="s">
        <v>2802</v>
      </c>
      <c r="C1326" s="33"/>
      <c r="D1326" s="39" t="s">
        <v>2778</v>
      </c>
      <c r="E1326" s="35">
        <v>28622</v>
      </c>
      <c r="F1326" s="36" t="s">
        <v>2803</v>
      </c>
      <c r="G1326" s="94">
        <v>20</v>
      </c>
      <c r="H1326" s="36">
        <v>15.95</v>
      </c>
      <c r="I1326" s="37">
        <v>24000</v>
      </c>
      <c r="J1326" s="35" t="s">
        <v>33</v>
      </c>
      <c r="K1326" s="34" t="s">
        <v>129</v>
      </c>
      <c r="L1326" s="34" t="s">
        <v>130</v>
      </c>
      <c r="M1326" s="34" t="s">
        <v>49</v>
      </c>
      <c r="N1326" s="34" t="s">
        <v>22</v>
      </c>
      <c r="O1326" s="34" t="s">
        <v>45</v>
      </c>
      <c r="P1326" s="97">
        <f t="shared" si="20"/>
        <v>1.2</v>
      </c>
    </row>
    <row r="1327" spans="1:16" ht="22.5" hidden="1" customHeight="1">
      <c r="A1327" s="8">
        <v>1324</v>
      </c>
      <c r="B1327" s="32" t="s">
        <v>2804</v>
      </c>
      <c r="C1327" s="33"/>
      <c r="D1327" s="39" t="s">
        <v>2778</v>
      </c>
      <c r="E1327" s="35">
        <v>28622</v>
      </c>
      <c r="F1327" s="36" t="s">
        <v>2805</v>
      </c>
      <c r="G1327" s="94">
        <v>49.3</v>
      </c>
      <c r="H1327" s="36">
        <v>157.08000000000001</v>
      </c>
      <c r="I1327" s="37">
        <v>59160</v>
      </c>
      <c r="J1327" s="35" t="s">
        <v>33</v>
      </c>
      <c r="K1327" s="34" t="s">
        <v>224</v>
      </c>
      <c r="L1327" s="34" t="s">
        <v>130</v>
      </c>
      <c r="M1327" s="34" t="s">
        <v>49</v>
      </c>
      <c r="N1327" s="34" t="s">
        <v>22</v>
      </c>
      <c r="O1327" s="34" t="s">
        <v>60</v>
      </c>
      <c r="P1327" s="97">
        <f t="shared" si="20"/>
        <v>1.2</v>
      </c>
    </row>
    <row r="1328" spans="1:16" ht="22.5" hidden="1" customHeight="1">
      <c r="A1328" s="8">
        <v>1325</v>
      </c>
      <c r="B1328" s="32" t="s">
        <v>2786</v>
      </c>
      <c r="C1328" s="33"/>
      <c r="D1328" s="39" t="s">
        <v>2778</v>
      </c>
      <c r="E1328" s="35">
        <v>28682</v>
      </c>
      <c r="F1328" s="36">
        <v>1384</v>
      </c>
      <c r="G1328" s="94">
        <v>3.5</v>
      </c>
      <c r="H1328" s="36">
        <v>28.87</v>
      </c>
      <c r="I1328" s="37">
        <v>4200</v>
      </c>
      <c r="J1328" s="35" t="s">
        <v>33</v>
      </c>
      <c r="K1328" s="34" t="s">
        <v>125</v>
      </c>
      <c r="L1328" s="34" t="s">
        <v>20</v>
      </c>
      <c r="M1328" s="34" t="s">
        <v>49</v>
      </c>
      <c r="N1328" s="34" t="s">
        <v>22</v>
      </c>
      <c r="O1328" s="34" t="s">
        <v>126</v>
      </c>
      <c r="P1328" s="97">
        <f t="shared" si="20"/>
        <v>1.2</v>
      </c>
    </row>
    <row r="1329" spans="1:16" ht="22.5" hidden="1" customHeight="1">
      <c r="A1329" s="8">
        <v>1326</v>
      </c>
      <c r="B1329" s="32" t="s">
        <v>1232</v>
      </c>
      <c r="C1329" s="33"/>
      <c r="D1329" s="39" t="s">
        <v>2778</v>
      </c>
      <c r="E1329" s="35">
        <v>29481</v>
      </c>
      <c r="F1329" s="36" t="s">
        <v>2806</v>
      </c>
      <c r="G1329" s="94">
        <v>14</v>
      </c>
      <c r="H1329" s="36">
        <v>36.792000000000002</v>
      </c>
      <c r="I1329" s="37">
        <v>16800</v>
      </c>
      <c r="J1329" s="35" t="s">
        <v>33</v>
      </c>
      <c r="K1329" s="34" t="s">
        <v>19</v>
      </c>
      <c r="L1329" s="34" t="s">
        <v>20</v>
      </c>
      <c r="M1329" s="34" t="s">
        <v>49</v>
      </c>
      <c r="N1329" s="34" t="s">
        <v>22</v>
      </c>
      <c r="O1329" s="34" t="s">
        <v>84</v>
      </c>
      <c r="P1329" s="97">
        <f t="shared" si="20"/>
        <v>1.2</v>
      </c>
    </row>
    <row r="1330" spans="1:16" ht="22.5" hidden="1" customHeight="1">
      <c r="A1330" s="8">
        <v>1327</v>
      </c>
      <c r="B1330" s="32" t="s">
        <v>2807</v>
      </c>
      <c r="C1330" s="33"/>
      <c r="D1330" s="39" t="s">
        <v>2778</v>
      </c>
      <c r="E1330" s="35">
        <v>29517</v>
      </c>
      <c r="F1330" s="36" t="s">
        <v>2808</v>
      </c>
      <c r="G1330" s="94">
        <v>14.4</v>
      </c>
      <c r="H1330" s="36">
        <v>46.66</v>
      </c>
      <c r="I1330" s="37">
        <v>17160</v>
      </c>
      <c r="J1330" s="35" t="s">
        <v>33</v>
      </c>
      <c r="K1330" s="34" t="s">
        <v>2809</v>
      </c>
      <c r="L1330" s="34" t="s">
        <v>130</v>
      </c>
      <c r="M1330" s="34" t="s">
        <v>150</v>
      </c>
      <c r="N1330" s="34" t="s">
        <v>22</v>
      </c>
      <c r="O1330" s="34" t="s">
        <v>45</v>
      </c>
      <c r="P1330" s="97">
        <f t="shared" si="20"/>
        <v>1.1916666666666667</v>
      </c>
    </row>
    <row r="1331" spans="1:16" ht="22.5" hidden="1" customHeight="1">
      <c r="A1331" s="8">
        <v>1328</v>
      </c>
      <c r="B1331" s="32" t="s">
        <v>2810</v>
      </c>
      <c r="C1331" s="33"/>
      <c r="D1331" s="39" t="s">
        <v>2778</v>
      </c>
      <c r="E1331" s="35">
        <v>29517</v>
      </c>
      <c r="F1331" s="36" t="s">
        <v>2811</v>
      </c>
      <c r="G1331" s="94">
        <v>6.75</v>
      </c>
      <c r="H1331" s="36">
        <v>10.93854</v>
      </c>
      <c r="I1331" s="37">
        <v>8100</v>
      </c>
      <c r="J1331" s="35" t="s">
        <v>33</v>
      </c>
      <c r="K1331" s="34" t="s">
        <v>129</v>
      </c>
      <c r="L1331" s="34" t="s">
        <v>130</v>
      </c>
      <c r="M1331" s="34" t="s">
        <v>49</v>
      </c>
      <c r="N1331" s="34" t="s">
        <v>22</v>
      </c>
      <c r="O1331" s="34" t="s">
        <v>45</v>
      </c>
      <c r="P1331" s="97">
        <f t="shared" si="20"/>
        <v>1.2</v>
      </c>
    </row>
    <row r="1332" spans="1:16" ht="22.5" hidden="1" customHeight="1">
      <c r="A1332" s="8">
        <v>1329</v>
      </c>
      <c r="B1332" s="32" t="s">
        <v>2812</v>
      </c>
      <c r="C1332" s="33"/>
      <c r="D1332" s="39" t="s">
        <v>2778</v>
      </c>
      <c r="E1332" s="35">
        <v>29614</v>
      </c>
      <c r="F1332" s="36" t="s">
        <v>2813</v>
      </c>
      <c r="G1332" s="94">
        <v>16</v>
      </c>
      <c r="H1332" s="36">
        <v>20.020009999999999</v>
      </c>
      <c r="I1332" s="37">
        <v>19200</v>
      </c>
      <c r="J1332" s="35" t="s">
        <v>33</v>
      </c>
      <c r="K1332" s="34" t="s">
        <v>129</v>
      </c>
      <c r="L1332" s="34" t="s">
        <v>130</v>
      </c>
      <c r="M1332" s="34" t="s">
        <v>49</v>
      </c>
      <c r="N1332" s="34" t="s">
        <v>22</v>
      </c>
      <c r="O1332" s="34" t="s">
        <v>60</v>
      </c>
      <c r="P1332" s="97">
        <f t="shared" si="20"/>
        <v>1.2</v>
      </c>
    </row>
    <row r="1333" spans="1:16" ht="22.5" hidden="1" customHeight="1">
      <c r="A1333" s="8">
        <v>1330</v>
      </c>
      <c r="B1333" s="32" t="s">
        <v>2814</v>
      </c>
      <c r="C1333" s="33"/>
      <c r="D1333" s="39" t="s">
        <v>2778</v>
      </c>
      <c r="E1333" s="35">
        <v>23123</v>
      </c>
      <c r="F1333" s="36">
        <v>510</v>
      </c>
      <c r="G1333" s="94">
        <v>1.5</v>
      </c>
      <c r="H1333" s="36">
        <v>10.401502000000001</v>
      </c>
      <c r="I1333" s="37">
        <v>1800</v>
      </c>
      <c r="J1333" s="35" t="s">
        <v>33</v>
      </c>
      <c r="K1333" s="34" t="s">
        <v>19</v>
      </c>
      <c r="L1333" s="34" t="s">
        <v>139</v>
      </c>
      <c r="M1333" s="34" t="s">
        <v>49</v>
      </c>
      <c r="N1333" s="34" t="s">
        <v>22</v>
      </c>
      <c r="O1333" s="34" t="s">
        <v>23</v>
      </c>
      <c r="P1333" s="97">
        <f t="shared" si="20"/>
        <v>1.2</v>
      </c>
    </row>
    <row r="1334" spans="1:16" ht="22.5" hidden="1" customHeight="1">
      <c r="A1334" s="8">
        <v>1331</v>
      </c>
      <c r="B1334" s="32" t="s">
        <v>142</v>
      </c>
      <c r="C1334" s="33" t="s">
        <v>2815</v>
      </c>
      <c r="D1334" s="39" t="s">
        <v>2778</v>
      </c>
      <c r="E1334" s="35">
        <v>30071</v>
      </c>
      <c r="F1334" s="36" t="s">
        <v>2816</v>
      </c>
      <c r="G1334" s="94">
        <v>3.4</v>
      </c>
      <c r="H1334" s="36">
        <v>4.43</v>
      </c>
      <c r="I1334" s="37">
        <v>4080</v>
      </c>
      <c r="J1334" s="35" t="s">
        <v>33</v>
      </c>
      <c r="K1334" s="34" t="s">
        <v>129</v>
      </c>
      <c r="L1334" s="34" t="s">
        <v>130</v>
      </c>
      <c r="M1334" s="34" t="s">
        <v>49</v>
      </c>
      <c r="N1334" s="34" t="s">
        <v>22</v>
      </c>
      <c r="O1334" s="34" t="s">
        <v>145</v>
      </c>
      <c r="P1334" s="97">
        <f t="shared" si="20"/>
        <v>1.2</v>
      </c>
    </row>
    <row r="1335" spans="1:16" ht="22.5" hidden="1" customHeight="1">
      <c r="A1335" s="8">
        <v>1332</v>
      </c>
      <c r="B1335" s="32" t="s">
        <v>2817</v>
      </c>
      <c r="C1335" s="33"/>
      <c r="D1335" s="39" t="s">
        <v>2778</v>
      </c>
      <c r="E1335" s="35">
        <v>30763</v>
      </c>
      <c r="F1335" s="36" t="s">
        <v>2818</v>
      </c>
      <c r="G1335" s="94">
        <v>9.1</v>
      </c>
      <c r="H1335" s="36">
        <v>4.93</v>
      </c>
      <c r="I1335" s="37">
        <v>10740</v>
      </c>
      <c r="J1335" s="35" t="s">
        <v>33</v>
      </c>
      <c r="K1335" s="34" t="s">
        <v>224</v>
      </c>
      <c r="L1335" s="34" t="s">
        <v>130</v>
      </c>
      <c r="M1335" s="34" t="s">
        <v>150</v>
      </c>
      <c r="N1335" s="34" t="s">
        <v>22</v>
      </c>
      <c r="O1335" s="34" t="s">
        <v>126</v>
      </c>
      <c r="P1335" s="97">
        <f t="shared" si="20"/>
        <v>1.1802197802197802</v>
      </c>
    </row>
    <row r="1336" spans="1:16" ht="22.5" hidden="1" customHeight="1">
      <c r="A1336" s="8">
        <v>1333</v>
      </c>
      <c r="B1336" s="32" t="s">
        <v>2819</v>
      </c>
      <c r="C1336" s="33"/>
      <c r="D1336" s="39" t="s">
        <v>2778</v>
      </c>
      <c r="E1336" s="35">
        <v>30848</v>
      </c>
      <c r="F1336" s="36" t="s">
        <v>2820</v>
      </c>
      <c r="G1336" s="94">
        <v>25.2</v>
      </c>
      <c r="H1336" s="36">
        <v>32.26</v>
      </c>
      <c r="I1336" s="37">
        <v>30240</v>
      </c>
      <c r="J1336" s="35" t="s">
        <v>33</v>
      </c>
      <c r="K1336" s="34" t="s">
        <v>224</v>
      </c>
      <c r="L1336" s="34" t="s">
        <v>130</v>
      </c>
      <c r="M1336" s="34" t="s">
        <v>49</v>
      </c>
      <c r="N1336" s="34" t="s">
        <v>22</v>
      </c>
      <c r="O1336" s="34" t="s">
        <v>136</v>
      </c>
      <c r="P1336" s="97">
        <f t="shared" si="20"/>
        <v>1.2</v>
      </c>
    </row>
    <row r="1337" spans="1:16" ht="22.5" hidden="1" customHeight="1">
      <c r="A1337" s="8">
        <v>1334</v>
      </c>
      <c r="B1337" s="32" t="s">
        <v>2821</v>
      </c>
      <c r="C1337" s="33"/>
      <c r="D1337" s="39" t="s">
        <v>2778</v>
      </c>
      <c r="E1337" s="35">
        <v>30978</v>
      </c>
      <c r="F1337" s="36" t="s">
        <v>2822</v>
      </c>
      <c r="G1337" s="94">
        <v>5.5</v>
      </c>
      <c r="H1337" s="36">
        <v>13.783300000000001</v>
      </c>
      <c r="I1337" s="37">
        <v>6600</v>
      </c>
      <c r="J1337" s="35" t="s">
        <v>33</v>
      </c>
      <c r="K1337" s="34" t="s">
        <v>129</v>
      </c>
      <c r="L1337" s="34" t="s">
        <v>130</v>
      </c>
      <c r="M1337" s="34" t="s">
        <v>49</v>
      </c>
      <c r="N1337" s="34" t="s">
        <v>22</v>
      </c>
      <c r="O1337" s="34" t="s">
        <v>563</v>
      </c>
      <c r="P1337" s="97">
        <f t="shared" si="20"/>
        <v>1.2</v>
      </c>
    </row>
    <row r="1338" spans="1:16" ht="22.5" hidden="1" customHeight="1">
      <c r="A1338" s="8">
        <v>1335</v>
      </c>
      <c r="B1338" s="32" t="s">
        <v>2823</v>
      </c>
      <c r="C1338" s="33"/>
      <c r="D1338" s="39" t="s">
        <v>2778</v>
      </c>
      <c r="E1338" s="35">
        <v>31084</v>
      </c>
      <c r="F1338" s="36" t="s">
        <v>2824</v>
      </c>
      <c r="G1338" s="94">
        <v>5.5</v>
      </c>
      <c r="H1338" s="36">
        <v>18.427199999999999</v>
      </c>
      <c r="I1338" s="37">
        <v>6600</v>
      </c>
      <c r="J1338" s="35" t="s">
        <v>33</v>
      </c>
      <c r="K1338" s="34" t="s">
        <v>129</v>
      </c>
      <c r="L1338" s="34" t="s">
        <v>130</v>
      </c>
      <c r="M1338" s="34" t="s">
        <v>49</v>
      </c>
      <c r="N1338" s="34" t="s">
        <v>22</v>
      </c>
      <c r="O1338" s="34" t="s">
        <v>45</v>
      </c>
      <c r="P1338" s="97">
        <f t="shared" si="20"/>
        <v>1.2</v>
      </c>
    </row>
    <row r="1339" spans="1:16" ht="22.5" hidden="1" customHeight="1">
      <c r="A1339" s="8">
        <v>1336</v>
      </c>
      <c r="B1339" s="32" t="s">
        <v>2825</v>
      </c>
      <c r="C1339" s="33"/>
      <c r="D1339" s="39" t="s">
        <v>2778</v>
      </c>
      <c r="E1339" s="35">
        <v>31145</v>
      </c>
      <c r="F1339" s="36">
        <v>3629</v>
      </c>
      <c r="G1339" s="94">
        <v>9</v>
      </c>
      <c r="H1339" s="36">
        <v>7.76</v>
      </c>
      <c r="I1339" s="37">
        <v>10800</v>
      </c>
      <c r="J1339" s="35" t="s">
        <v>33</v>
      </c>
      <c r="K1339" s="34" t="s">
        <v>129</v>
      </c>
      <c r="L1339" s="34" t="s">
        <v>130</v>
      </c>
      <c r="M1339" s="34" t="s">
        <v>49</v>
      </c>
      <c r="N1339" s="34" t="s">
        <v>22</v>
      </c>
      <c r="O1339" s="34" t="s">
        <v>45</v>
      </c>
      <c r="P1339" s="97">
        <f t="shared" si="20"/>
        <v>1.2000000000000002</v>
      </c>
    </row>
    <row r="1340" spans="1:16" ht="22.5" hidden="1" customHeight="1">
      <c r="A1340" s="8">
        <v>1337</v>
      </c>
      <c r="B1340" s="32" t="s">
        <v>2826</v>
      </c>
      <c r="C1340" s="33"/>
      <c r="D1340" s="39" t="s">
        <v>2778</v>
      </c>
      <c r="E1340" s="35">
        <v>31456</v>
      </c>
      <c r="F1340" s="36" t="s">
        <v>2827</v>
      </c>
      <c r="G1340" s="94">
        <v>17.600000000000001</v>
      </c>
      <c r="H1340" s="36">
        <v>26.512</v>
      </c>
      <c r="I1340" s="37">
        <v>21120</v>
      </c>
      <c r="J1340" s="35" t="s">
        <v>33</v>
      </c>
      <c r="K1340" s="34" t="s">
        <v>129</v>
      </c>
      <c r="L1340" s="34" t="s">
        <v>130</v>
      </c>
      <c r="M1340" s="34" t="s">
        <v>49</v>
      </c>
      <c r="N1340" s="34" t="s">
        <v>22</v>
      </c>
      <c r="O1340" s="34" t="s">
        <v>45</v>
      </c>
      <c r="P1340" s="97">
        <f t="shared" si="20"/>
        <v>1.2</v>
      </c>
    </row>
    <row r="1341" spans="1:16" ht="22.5" hidden="1" customHeight="1">
      <c r="A1341" s="8">
        <v>1338</v>
      </c>
      <c r="B1341" s="32" t="s">
        <v>2828</v>
      </c>
      <c r="C1341" s="33"/>
      <c r="D1341" s="39" t="s">
        <v>2778</v>
      </c>
      <c r="E1341" s="35">
        <v>31891</v>
      </c>
      <c r="F1341" s="36" t="s">
        <v>2829</v>
      </c>
      <c r="G1341" s="94">
        <v>4.2</v>
      </c>
      <c r="H1341" s="36">
        <v>1.8</v>
      </c>
      <c r="I1341" s="37">
        <v>5040</v>
      </c>
      <c r="J1341" s="35" t="s">
        <v>33</v>
      </c>
      <c r="K1341" s="34" t="s">
        <v>129</v>
      </c>
      <c r="L1341" s="34" t="s">
        <v>130</v>
      </c>
      <c r="M1341" s="34" t="s">
        <v>49</v>
      </c>
      <c r="N1341" s="34" t="s">
        <v>22</v>
      </c>
      <c r="O1341" s="34" t="s">
        <v>45</v>
      </c>
      <c r="P1341" s="97">
        <f t="shared" si="20"/>
        <v>1.2</v>
      </c>
    </row>
    <row r="1342" spans="1:16" ht="22.5" hidden="1" customHeight="1">
      <c r="A1342" s="8">
        <v>1339</v>
      </c>
      <c r="B1342" s="32" t="s">
        <v>2830</v>
      </c>
      <c r="C1342" s="33"/>
      <c r="D1342" s="39" t="s">
        <v>2778</v>
      </c>
      <c r="E1342" s="35">
        <v>32644</v>
      </c>
      <c r="F1342" s="36">
        <v>4123</v>
      </c>
      <c r="G1342" s="94">
        <v>25</v>
      </c>
      <c r="H1342" s="36">
        <v>219</v>
      </c>
      <c r="I1342" s="37">
        <v>30000</v>
      </c>
      <c r="J1342" s="35" t="s">
        <v>33</v>
      </c>
      <c r="K1342" s="34" t="s">
        <v>736</v>
      </c>
      <c r="L1342" s="34" t="s">
        <v>26</v>
      </c>
      <c r="M1342" s="34" t="s">
        <v>49</v>
      </c>
      <c r="N1342" s="34" t="s">
        <v>22</v>
      </c>
      <c r="O1342" s="34" t="s">
        <v>111</v>
      </c>
      <c r="P1342" s="97">
        <f t="shared" si="20"/>
        <v>1.2</v>
      </c>
    </row>
    <row r="1343" spans="1:16" ht="22.5" hidden="1" customHeight="1">
      <c r="A1343" s="8">
        <v>1340</v>
      </c>
      <c r="B1343" s="32" t="s">
        <v>2831</v>
      </c>
      <c r="C1343" s="33"/>
      <c r="D1343" s="39" t="s">
        <v>2778</v>
      </c>
      <c r="E1343" s="35">
        <v>32765</v>
      </c>
      <c r="F1343" s="36" t="s">
        <v>2832</v>
      </c>
      <c r="G1343" s="94">
        <v>8.75</v>
      </c>
      <c r="H1343" s="36">
        <v>5.6</v>
      </c>
      <c r="I1343" s="37">
        <v>7875</v>
      </c>
      <c r="J1343" s="35" t="s">
        <v>33</v>
      </c>
      <c r="K1343" s="34" t="s">
        <v>68</v>
      </c>
      <c r="L1343" s="34" t="s">
        <v>139</v>
      </c>
      <c r="M1343" s="34" t="s">
        <v>69</v>
      </c>
      <c r="N1343" s="34" t="s">
        <v>22</v>
      </c>
      <c r="O1343" s="34" t="s">
        <v>358</v>
      </c>
      <c r="P1343" s="97">
        <f t="shared" si="20"/>
        <v>0.9</v>
      </c>
    </row>
    <row r="1344" spans="1:16" ht="22.5" hidden="1" customHeight="1">
      <c r="A1344" s="8">
        <v>1341</v>
      </c>
      <c r="B1344" s="32" t="s">
        <v>2833</v>
      </c>
      <c r="C1344" s="33" t="s">
        <v>2834</v>
      </c>
      <c r="D1344" s="39" t="s">
        <v>2778</v>
      </c>
      <c r="E1344" s="35">
        <v>33512</v>
      </c>
      <c r="F1344" s="36" t="s">
        <v>2835</v>
      </c>
      <c r="G1344" s="94">
        <v>22.053000000000001</v>
      </c>
      <c r="H1344" s="36">
        <v>29.184329999999999</v>
      </c>
      <c r="I1344" s="37">
        <v>19847.7</v>
      </c>
      <c r="J1344" s="35" t="s">
        <v>33</v>
      </c>
      <c r="K1344" s="34" t="s">
        <v>68</v>
      </c>
      <c r="L1344" s="34" t="s">
        <v>139</v>
      </c>
      <c r="M1344" s="34" t="s">
        <v>69</v>
      </c>
      <c r="N1344" s="34" t="s">
        <v>22</v>
      </c>
      <c r="O1344" s="34" t="s">
        <v>358</v>
      </c>
      <c r="P1344" s="97">
        <f t="shared" si="20"/>
        <v>0.89999999999999991</v>
      </c>
    </row>
    <row r="1345" spans="1:16" ht="22.5" hidden="1" customHeight="1">
      <c r="A1345" s="8">
        <v>1342</v>
      </c>
      <c r="B1345" s="32" t="s">
        <v>2836</v>
      </c>
      <c r="C1345" s="33"/>
      <c r="D1345" s="39" t="s">
        <v>2778</v>
      </c>
      <c r="E1345" s="35">
        <v>33844</v>
      </c>
      <c r="F1345" s="36" t="s">
        <v>2837</v>
      </c>
      <c r="G1345" s="94">
        <v>50</v>
      </c>
      <c r="H1345" s="36">
        <v>68.783000000000001</v>
      </c>
      <c r="I1345" s="37">
        <v>60000</v>
      </c>
      <c r="J1345" s="35" t="s">
        <v>33</v>
      </c>
      <c r="K1345" s="34" t="s">
        <v>125</v>
      </c>
      <c r="L1345" s="34" t="s">
        <v>26</v>
      </c>
      <c r="M1345" s="34" t="s">
        <v>49</v>
      </c>
      <c r="N1345" s="34" t="s">
        <v>22</v>
      </c>
      <c r="O1345" s="34" t="s">
        <v>1620</v>
      </c>
      <c r="P1345" s="97">
        <f t="shared" si="20"/>
        <v>1.2</v>
      </c>
    </row>
    <row r="1346" spans="1:16" ht="18.75" customHeight="1">
      <c r="A1346" s="42"/>
      <c r="B1346" s="42"/>
      <c r="C1346" s="42"/>
      <c r="D1346" s="42"/>
      <c r="E1346" s="42"/>
      <c r="F1346" s="42"/>
      <c r="G1346" s="95">
        <f>SUBTOTAL(9,G4:G1345)</f>
        <v>5945.579999999999</v>
      </c>
      <c r="H1346" s="42"/>
      <c r="I1346" s="95">
        <f>SUBTOTAL(9,I4:I1345)</f>
        <v>7932463.6295999987</v>
      </c>
      <c r="J1346" s="95">
        <f>I1346/1000/G1346</f>
        <v>1.3341782684952519</v>
      </c>
      <c r="K1346" s="80"/>
      <c r="L1346" s="42"/>
      <c r="M1346" s="42"/>
      <c r="N1346" s="42"/>
      <c r="O1346" s="42"/>
    </row>
    <row r="1347" spans="1:16" s="91" customFormat="1" ht="18.75" customHeight="1">
      <c r="A1347" s="88"/>
      <c r="B1347" s="88"/>
      <c r="C1347" s="88"/>
      <c r="D1347" s="88"/>
      <c r="E1347" s="88"/>
      <c r="F1347" s="88"/>
      <c r="G1347" s="88"/>
      <c r="H1347" s="88"/>
      <c r="I1347" s="89"/>
      <c r="J1347" s="88"/>
      <c r="K1347" s="90"/>
      <c r="L1347" s="88"/>
      <c r="M1347" s="88"/>
      <c r="N1347" s="88"/>
      <c r="O1347" s="88"/>
    </row>
    <row r="1348" spans="1:16" ht="18.75" customHeight="1">
      <c r="A1348" s="42"/>
      <c r="B1348" s="42"/>
      <c r="C1348" s="42"/>
      <c r="D1348" s="42"/>
      <c r="E1348" s="43"/>
      <c r="F1348" s="44"/>
      <c r="G1348" s="45" t="s">
        <v>2838</v>
      </c>
      <c r="H1348" s="45" t="s">
        <v>2839</v>
      </c>
      <c r="I1348" s="46" t="s">
        <v>2840</v>
      </c>
      <c r="J1348" s="88"/>
      <c r="K1348" s="90"/>
      <c r="L1348" s="88"/>
      <c r="M1348" s="42"/>
      <c r="N1348" s="42"/>
      <c r="O1348" s="42"/>
    </row>
    <row r="1349" spans="1:16" ht="18.75" customHeight="1">
      <c r="A1349" s="42"/>
      <c r="B1349" s="42"/>
      <c r="C1349" s="42"/>
      <c r="D1349" s="42"/>
      <c r="F1349" s="47" t="s">
        <v>2841</v>
      </c>
      <c r="G1349" s="48">
        <f>G1354-SUM($G$1350:$G$1353)</f>
        <v>-47982.097000000045</v>
      </c>
      <c r="H1349" s="48">
        <f>H1354-SUM($H$1350:$H$1353)</f>
        <v>-234139.55009999982</v>
      </c>
      <c r="I1349" s="49">
        <f>I1354-SUM($I$1350:$I$1353)</f>
        <v>-56218462.098799996</v>
      </c>
      <c r="J1349" s="88"/>
      <c r="K1349" s="90"/>
      <c r="L1349" s="88"/>
      <c r="M1349" s="42"/>
      <c r="N1349" s="42"/>
      <c r="O1349" s="42"/>
    </row>
    <row r="1350" spans="1:16" ht="18.75" customHeight="1">
      <c r="A1350" s="42"/>
      <c r="B1350" s="42"/>
      <c r="C1350" s="42"/>
      <c r="D1350" s="42"/>
      <c r="F1350" s="47" t="s">
        <v>2842</v>
      </c>
      <c r="G1350" s="48">
        <f>SUMIF($D$4:$D$1345,"=GEN.",$G$4:$G$1345)</f>
        <v>51207.132000000049</v>
      </c>
      <c r="H1350" s="48">
        <f>SUMIF($D$4:$D$1345,"=GEN.",$H$4:$H$1345)</f>
        <v>247326.20799999984</v>
      </c>
      <c r="I1350" s="49">
        <f>SUMIF($D$4:$D$1345,"=GEN.",$I$4:$I$1345)</f>
        <v>61765279.372399993</v>
      </c>
      <c r="J1350" s="88"/>
      <c r="K1350" s="90"/>
      <c r="L1350" s="88"/>
      <c r="M1350" s="42"/>
      <c r="N1350" s="42"/>
      <c r="O1350" s="42"/>
    </row>
    <row r="1351" spans="1:16" ht="18.75" customHeight="1">
      <c r="A1351" s="42"/>
      <c r="B1351" s="42"/>
      <c r="C1351" s="42"/>
      <c r="D1351" s="42"/>
      <c r="F1351" s="47" t="s">
        <v>2843</v>
      </c>
      <c r="G1351" s="48">
        <f>SUMIF($D$4:$D$1345,"=IMP.",$G$4:$G$1345)</f>
        <v>330.72500000000002</v>
      </c>
      <c r="H1351" s="48">
        <f>SUMIF($D$4:$D$1345,"=IMP.",$H$4:$H$1345)</f>
        <v>2095.8989999999999</v>
      </c>
      <c r="I1351" s="49">
        <f>SUMIF($D$4:$D$1345,"=IMP.",$I$4:$I$1345)</f>
        <v>17680</v>
      </c>
      <c r="J1351" s="88"/>
      <c r="K1351" s="90"/>
      <c r="L1351" s="88"/>
      <c r="M1351" s="42"/>
      <c r="N1351" s="42"/>
      <c r="O1351" s="42"/>
    </row>
    <row r="1352" spans="1:16" ht="18.75" customHeight="1">
      <c r="A1352" s="42"/>
      <c r="B1352" s="42"/>
      <c r="C1352" s="42"/>
      <c r="D1352" s="42"/>
      <c r="F1352" s="47" t="s">
        <v>2844</v>
      </c>
      <c r="G1352" s="48">
        <f>SUMIF($D$4:$D$1345,"=A.IMP",$G$4:$G$1345)</f>
        <v>540</v>
      </c>
      <c r="H1352" s="48">
        <f>SUMIF($D$4:$D$1345,"=A.IMP",$H$4:$H$1345)</f>
        <v>4730</v>
      </c>
      <c r="I1352" s="49">
        <f>SUMIF($D$4:$D$1345,"=A.IMP",$I$4:$I$1345)</f>
        <v>40000</v>
      </c>
      <c r="J1352" s="88"/>
      <c r="K1352" s="90"/>
      <c r="L1352" s="88"/>
      <c r="M1352" s="42"/>
      <c r="N1352" s="42"/>
      <c r="O1352" s="42"/>
    </row>
    <row r="1353" spans="1:16" ht="18.75" customHeight="1">
      <c r="A1353" s="42"/>
      <c r="B1353" s="42"/>
      <c r="C1353" s="42"/>
      <c r="D1353" s="42"/>
      <c r="F1353" s="47" t="s">
        <v>2845</v>
      </c>
      <c r="G1353" s="48">
        <f>SUMIF($D$4:$D$1345,"=EXP.",$G$4:$G$1345)</f>
        <v>1849.8200000000002</v>
      </c>
      <c r="H1353" s="48">
        <f>SUMIF($D$4:$D$1345,"=EXP.",$H$4:$H$1345)</f>
        <v>13235.07</v>
      </c>
      <c r="I1353" s="49">
        <f>SUMIF($D$4:$D$1345,"=EXP.",$I$4:$I$1345)</f>
        <v>2327966.3559999997</v>
      </c>
      <c r="J1353" s="88"/>
      <c r="K1353" s="88"/>
      <c r="L1353" s="88"/>
      <c r="M1353" s="42"/>
      <c r="N1353" s="42"/>
      <c r="O1353" s="42"/>
    </row>
    <row r="1354" spans="1:16" ht="18.75" customHeight="1">
      <c r="A1354" s="42"/>
      <c r="B1354" s="42"/>
      <c r="C1354" s="42"/>
      <c r="D1354" s="42"/>
      <c r="F1354" s="50" t="s">
        <v>2846</v>
      </c>
      <c r="G1354" s="51">
        <f>SUBTOTAL(9,$G$4:$G$1345)</f>
        <v>5945.579999999999</v>
      </c>
      <c r="H1354" s="51">
        <f>SUBTOTAL(9,$H$4:$H$1345)</f>
        <v>33247.626900000017</v>
      </c>
      <c r="I1354" s="51">
        <f>SUBTOTAL(9,$I$4:$I$1345)</f>
        <v>7932463.6295999987</v>
      </c>
      <c r="J1354" s="88"/>
      <c r="K1354" s="88"/>
      <c r="L1354" s="88"/>
      <c r="M1354" s="42"/>
      <c r="N1354" s="42"/>
      <c r="O1354" s="42"/>
    </row>
    <row r="1355" spans="1:16" ht="18.75" customHeight="1">
      <c r="A1355" s="42"/>
      <c r="B1355" s="42"/>
      <c r="C1355" s="42"/>
      <c r="D1355" s="42"/>
      <c r="E1355" s="42"/>
      <c r="F1355" s="52"/>
      <c r="G1355" s="52"/>
      <c r="H1355" s="52"/>
      <c r="I1355" s="42"/>
      <c r="J1355" s="42"/>
      <c r="K1355" s="42"/>
      <c r="L1355" s="42"/>
      <c r="M1355" s="42"/>
      <c r="N1355" s="42"/>
      <c r="O1355" s="42"/>
    </row>
    <row r="1356" spans="1:16" ht="18.75" customHeight="1">
      <c r="J1356" s="131"/>
    </row>
    <row r="1357" spans="1:16" ht="18.75" customHeight="1">
      <c r="J1357" s="53"/>
    </row>
    <row r="1358" spans="1:16" ht="18.75" customHeight="1">
      <c r="J1358" s="53"/>
    </row>
    <row r="1359" spans="1:16" ht="18.75" customHeight="1">
      <c r="J1359" s="53"/>
    </row>
    <row r="1360" spans="1:16" ht="18.75" customHeight="1">
      <c r="J1360" s="53"/>
    </row>
    <row r="1361" spans="10:10" ht="18.75" customHeight="1">
      <c r="J1361" s="53"/>
    </row>
  </sheetData>
  <autoFilter ref="A3:O1345" xr:uid="{00000000-0009-0000-0000-000000000000}">
    <filterColumn colId="14">
      <filters>
        <filter val="Chihuahua"/>
      </filters>
    </filterColumn>
  </autoFilter>
  <printOptions horizontalCentered="1"/>
  <pageMargins left="0.59055118110236227" right="0.59055118110236227" top="0.78740157480314965" bottom="0.78740157480314965" header="0" footer="0"/>
  <pageSetup paperSize="120" scale="61" fitToHeight="0" orientation="landscape" r:id="rId1"/>
  <headerFooter alignWithMargins="0">
    <oddFooter xml:space="preserve">&amp;R&amp;P de &amp;N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C79A8-DCFA-401F-9CC1-50DAC878D3B9}">
  <sheetPr codeName="Sheet8"/>
  <dimension ref="A2:W70"/>
  <sheetViews>
    <sheetView workbookViewId="0">
      <selection activeCell="C1" sqref="C1:V1"/>
    </sheetView>
  </sheetViews>
  <sheetFormatPr baseColWidth="10" defaultColWidth="9.140625" defaultRowHeight="12.75"/>
  <cols>
    <col min="2" max="2" width="26" customWidth="1"/>
    <col min="3" max="3" width="15.28515625" customWidth="1"/>
    <col min="4" max="9" width="10.140625" customWidth="1"/>
    <col min="10" max="11" width="15.28515625" customWidth="1"/>
    <col min="12" max="16" width="10.140625" customWidth="1"/>
    <col min="17" max="17" width="15.28515625" customWidth="1"/>
    <col min="18" max="20" width="10.140625" customWidth="1"/>
    <col min="21" max="21" width="15.28515625" customWidth="1"/>
    <col min="22" max="22" width="10.140625" customWidth="1"/>
  </cols>
  <sheetData>
    <row r="2" spans="2:17">
      <c r="B2" s="290" t="s">
        <v>4079</v>
      </c>
    </row>
    <row r="3" spans="2:17">
      <c r="B3" s="292" t="s">
        <v>4080</v>
      </c>
    </row>
    <row r="4" spans="2:17">
      <c r="B4" t="s">
        <v>3810</v>
      </c>
      <c r="C4">
        <v>2018</v>
      </c>
      <c r="D4">
        <v>2019</v>
      </c>
      <c r="E4">
        <v>2020</v>
      </c>
      <c r="F4">
        <v>2021</v>
      </c>
      <c r="G4">
        <v>2022</v>
      </c>
      <c r="H4">
        <v>2023</v>
      </c>
      <c r="I4">
        <v>2024</v>
      </c>
      <c r="J4">
        <v>2025</v>
      </c>
      <c r="K4">
        <v>2026</v>
      </c>
      <c r="L4">
        <v>2027</v>
      </c>
      <c r="M4">
        <v>2028</v>
      </c>
      <c r="N4">
        <v>2029</v>
      </c>
      <c r="O4">
        <v>2030</v>
      </c>
      <c r="P4">
        <v>2031</v>
      </c>
      <c r="Q4">
        <v>2032</v>
      </c>
    </row>
    <row r="5" spans="2:17">
      <c r="B5" t="s">
        <v>3927</v>
      </c>
      <c r="C5" s="168">
        <v>54492</v>
      </c>
      <c r="D5" s="168">
        <v>58244</v>
      </c>
      <c r="E5" s="168">
        <v>56066</v>
      </c>
      <c r="F5" s="168">
        <v>56231</v>
      </c>
      <c r="G5" s="168">
        <v>57471</v>
      </c>
      <c r="H5" s="168">
        <v>58842</v>
      </c>
      <c r="I5" s="168">
        <v>59928</v>
      </c>
      <c r="J5" s="168">
        <v>61254</v>
      </c>
      <c r="K5" s="168">
        <v>63423</v>
      </c>
      <c r="L5" s="168">
        <v>64448</v>
      </c>
      <c r="M5" s="168">
        <v>66182</v>
      </c>
      <c r="N5" s="168">
        <v>67037</v>
      </c>
      <c r="O5" s="168">
        <v>67849</v>
      </c>
      <c r="P5" s="168">
        <v>69649</v>
      </c>
      <c r="Q5" s="168">
        <v>71804</v>
      </c>
    </row>
    <row r="6" spans="2:17">
      <c r="B6" t="s">
        <v>3938</v>
      </c>
      <c r="C6" s="168">
        <v>30125</v>
      </c>
      <c r="D6" s="168">
        <v>33726</v>
      </c>
      <c r="E6" s="168">
        <v>34281</v>
      </c>
      <c r="F6" s="168">
        <v>35155</v>
      </c>
      <c r="G6" s="168">
        <v>36870</v>
      </c>
      <c r="H6" s="168">
        <v>40586</v>
      </c>
      <c r="I6" s="168">
        <v>41243</v>
      </c>
      <c r="J6" s="168">
        <v>42569</v>
      </c>
      <c r="K6" s="168">
        <v>44708</v>
      </c>
      <c r="L6" s="168">
        <v>45776</v>
      </c>
      <c r="M6" s="168">
        <v>47510</v>
      </c>
      <c r="N6" s="168">
        <v>49765</v>
      </c>
      <c r="O6" s="168">
        <v>50577</v>
      </c>
      <c r="P6" s="168">
        <v>52377</v>
      </c>
      <c r="Q6" s="168">
        <v>54532</v>
      </c>
    </row>
    <row r="7" spans="2:17">
      <c r="B7" t="s">
        <v>3940</v>
      </c>
      <c r="C7" s="168">
        <v>11712</v>
      </c>
      <c r="D7" s="168">
        <v>11712</v>
      </c>
      <c r="E7" s="168">
        <v>8296</v>
      </c>
      <c r="F7" s="168">
        <v>7476</v>
      </c>
      <c r="G7" s="168">
        <v>7156</v>
      </c>
      <c r="H7" s="168">
        <v>5120</v>
      </c>
      <c r="I7" s="168">
        <v>5120</v>
      </c>
      <c r="J7" s="168">
        <v>5120</v>
      </c>
      <c r="K7" s="168">
        <v>5120</v>
      </c>
      <c r="L7" s="168">
        <v>5120</v>
      </c>
      <c r="M7" s="168">
        <v>5120</v>
      </c>
      <c r="N7" s="168">
        <v>5120</v>
      </c>
      <c r="O7" s="168">
        <v>5120</v>
      </c>
      <c r="P7" s="168">
        <v>5120</v>
      </c>
      <c r="Q7" s="168">
        <v>5120</v>
      </c>
    </row>
    <row r="8" spans="2:17">
      <c r="B8" t="s">
        <v>2581</v>
      </c>
      <c r="C8" s="168">
        <v>5378</v>
      </c>
      <c r="D8" s="168">
        <v>5507</v>
      </c>
      <c r="E8" s="168">
        <v>5507</v>
      </c>
      <c r="F8" s="168">
        <v>5507</v>
      </c>
      <c r="G8" s="168">
        <v>5507</v>
      </c>
      <c r="H8" s="168">
        <v>5507</v>
      </c>
      <c r="I8" s="168">
        <v>5507</v>
      </c>
      <c r="J8" s="168">
        <v>5507</v>
      </c>
      <c r="K8" s="168">
        <v>5507</v>
      </c>
      <c r="L8" s="168">
        <v>5507</v>
      </c>
      <c r="M8" s="168">
        <v>5507</v>
      </c>
      <c r="N8" s="168">
        <v>4107</v>
      </c>
      <c r="O8" s="168">
        <v>4107</v>
      </c>
      <c r="P8" s="168">
        <v>4107</v>
      </c>
      <c r="Q8" s="168">
        <v>4107</v>
      </c>
    </row>
    <row r="9" spans="2:17">
      <c r="B9" t="s">
        <v>3800</v>
      </c>
      <c r="C9" s="168">
        <v>5062</v>
      </c>
      <c r="D9" s="168">
        <v>5062</v>
      </c>
      <c r="E9" s="168">
        <v>5746</v>
      </c>
      <c r="F9" s="168">
        <v>5746</v>
      </c>
      <c r="G9" s="168">
        <v>5663</v>
      </c>
      <c r="H9" s="168">
        <v>5311</v>
      </c>
      <c r="I9" s="168">
        <v>5311</v>
      </c>
      <c r="J9" s="168">
        <v>5311</v>
      </c>
      <c r="K9" s="168">
        <v>5341</v>
      </c>
      <c r="L9" s="168">
        <v>5298</v>
      </c>
      <c r="M9" s="168">
        <v>5298</v>
      </c>
      <c r="N9" s="168">
        <v>5298</v>
      </c>
      <c r="O9" s="168">
        <v>5298</v>
      </c>
      <c r="P9" s="168">
        <v>5298</v>
      </c>
      <c r="Q9" s="168">
        <v>5298</v>
      </c>
    </row>
    <row r="10" spans="2:17">
      <c r="B10" t="s">
        <v>69</v>
      </c>
      <c r="C10" s="168">
        <v>1635</v>
      </c>
      <c r="D10" s="168">
        <v>1657</v>
      </c>
      <c r="E10" s="168">
        <v>1657</v>
      </c>
      <c r="F10" s="168">
        <v>1768</v>
      </c>
      <c r="G10" s="168">
        <v>1695</v>
      </c>
      <c r="H10" s="168">
        <v>1738</v>
      </c>
      <c r="I10" s="168">
        <v>1706</v>
      </c>
      <c r="J10" s="168">
        <v>1706</v>
      </c>
      <c r="K10" s="168">
        <v>1706</v>
      </c>
      <c r="L10" s="168">
        <v>1706</v>
      </c>
      <c r="M10" s="168">
        <v>1706</v>
      </c>
      <c r="N10" s="168">
        <v>1706</v>
      </c>
      <c r="O10" s="168">
        <v>1706</v>
      </c>
      <c r="P10" s="168">
        <v>1706</v>
      </c>
      <c r="Q10" s="168">
        <v>1706</v>
      </c>
    </row>
    <row r="11" spans="2:17">
      <c r="B11" t="s">
        <v>3939</v>
      </c>
      <c r="C11">
        <v>580</v>
      </c>
      <c r="D11">
        <v>580</v>
      </c>
      <c r="E11">
        <v>580</v>
      </c>
      <c r="F11">
        <v>580</v>
      </c>
      <c r="G11">
        <v>580</v>
      </c>
      <c r="H11">
        <v>580</v>
      </c>
      <c r="I11" s="168">
        <v>1041</v>
      </c>
      <c r="J11" s="168">
        <v>1041</v>
      </c>
      <c r="K11" s="168">
        <v>1041</v>
      </c>
      <c r="L11" s="168">
        <v>1041</v>
      </c>
      <c r="M11" s="168">
        <v>1041</v>
      </c>
      <c r="N11" s="168">
        <v>1041</v>
      </c>
      <c r="O11" s="168">
        <v>1041</v>
      </c>
      <c r="P11" s="168">
        <v>1041</v>
      </c>
      <c r="Q11" s="168">
        <v>1041</v>
      </c>
    </row>
    <row r="12" spans="2:17">
      <c r="B12" t="s">
        <v>3930</v>
      </c>
      <c r="C12" s="168">
        <v>25007</v>
      </c>
      <c r="D12" s="168">
        <v>29193</v>
      </c>
      <c r="E12" s="168">
        <v>31903</v>
      </c>
      <c r="F12" s="168">
        <v>34587</v>
      </c>
      <c r="G12" s="168">
        <v>37397</v>
      </c>
      <c r="H12" s="168">
        <v>39253</v>
      </c>
      <c r="I12" s="168">
        <v>42282</v>
      </c>
      <c r="J12" s="168">
        <v>43823</v>
      </c>
      <c r="K12" s="168">
        <v>45089</v>
      </c>
      <c r="L12" s="168">
        <v>46961</v>
      </c>
      <c r="M12" s="168">
        <v>48303</v>
      </c>
      <c r="N12" s="168">
        <v>51147</v>
      </c>
      <c r="O12" s="168">
        <v>54106</v>
      </c>
      <c r="P12" s="168">
        <v>56682</v>
      </c>
      <c r="Q12" s="168">
        <v>58487</v>
      </c>
    </row>
    <row r="13" spans="2:17">
      <c r="B13" t="s">
        <v>3931</v>
      </c>
      <c r="C13" s="168">
        <v>20453</v>
      </c>
      <c r="D13" s="168">
        <v>24638</v>
      </c>
      <c r="E13" s="168">
        <v>27348</v>
      </c>
      <c r="F13" s="168">
        <v>29992</v>
      </c>
      <c r="G13" s="168">
        <v>32561</v>
      </c>
      <c r="H13" s="168">
        <v>34048</v>
      </c>
      <c r="I13" s="168">
        <v>36808</v>
      </c>
      <c r="J13" s="168">
        <v>38349</v>
      </c>
      <c r="K13" s="168">
        <v>39059</v>
      </c>
      <c r="L13" s="168">
        <v>40552</v>
      </c>
      <c r="M13" s="168">
        <v>41770</v>
      </c>
      <c r="N13" s="168">
        <v>42591</v>
      </c>
      <c r="O13" s="168">
        <v>44190</v>
      </c>
      <c r="P13" s="168">
        <v>45406</v>
      </c>
      <c r="Q13" s="168">
        <v>47211</v>
      </c>
    </row>
    <row r="14" spans="2:17">
      <c r="B14" t="s">
        <v>3805</v>
      </c>
      <c r="C14" s="168">
        <v>12642</v>
      </c>
      <c r="D14" s="168">
        <v>12671</v>
      </c>
      <c r="E14" s="168">
        <v>12671</v>
      </c>
      <c r="F14" s="168">
        <v>12671</v>
      </c>
      <c r="G14" s="168">
        <v>12671</v>
      </c>
      <c r="H14" s="168">
        <v>12671</v>
      </c>
      <c r="I14" s="168">
        <v>13135</v>
      </c>
      <c r="J14" s="168">
        <v>13198</v>
      </c>
      <c r="K14" s="168">
        <v>13198</v>
      </c>
      <c r="L14" s="168">
        <v>13244</v>
      </c>
      <c r="M14" s="168">
        <v>13676</v>
      </c>
      <c r="N14" s="168">
        <v>13747</v>
      </c>
      <c r="O14" s="168">
        <v>14393</v>
      </c>
      <c r="P14" s="168">
        <v>14393</v>
      </c>
      <c r="Q14" s="168">
        <v>14856</v>
      </c>
    </row>
    <row r="15" spans="2:17">
      <c r="B15" t="s">
        <v>3932</v>
      </c>
      <c r="C15" s="168">
        <v>4875</v>
      </c>
      <c r="D15" s="168">
        <v>6591</v>
      </c>
      <c r="E15" s="168">
        <v>8128</v>
      </c>
      <c r="F15" s="168">
        <v>8862</v>
      </c>
      <c r="G15" s="168">
        <v>11231</v>
      </c>
      <c r="H15" s="168">
        <v>12417</v>
      </c>
      <c r="I15" s="168">
        <v>14414</v>
      </c>
      <c r="J15" s="168">
        <v>15530</v>
      </c>
      <c r="K15" s="168">
        <v>15750</v>
      </c>
      <c r="L15" s="168">
        <v>16600</v>
      </c>
      <c r="M15" s="168">
        <v>16903</v>
      </c>
      <c r="N15" s="168">
        <v>17303</v>
      </c>
      <c r="O15" s="168">
        <v>17656</v>
      </c>
      <c r="P15" s="168">
        <v>18267</v>
      </c>
      <c r="Q15" s="168">
        <v>19017</v>
      </c>
    </row>
    <row r="16" spans="2:17">
      <c r="B16" t="s">
        <v>1272</v>
      </c>
      <c r="C16">
        <v>951</v>
      </c>
      <c r="D16">
        <v>936</v>
      </c>
      <c r="E16">
        <v>906</v>
      </c>
      <c r="F16">
        <v>891</v>
      </c>
      <c r="G16">
        <v>891</v>
      </c>
      <c r="H16">
        <v>891</v>
      </c>
      <c r="I16">
        <v>891</v>
      </c>
      <c r="J16">
        <v>917</v>
      </c>
      <c r="K16" s="168">
        <v>1067</v>
      </c>
      <c r="L16" s="168">
        <v>1317</v>
      </c>
      <c r="M16" s="168">
        <v>1450</v>
      </c>
      <c r="N16" s="168">
        <v>1450</v>
      </c>
      <c r="O16" s="168">
        <v>1550</v>
      </c>
      <c r="P16" s="168">
        <v>1655</v>
      </c>
      <c r="Q16" s="168">
        <v>1708</v>
      </c>
    </row>
    <row r="17" spans="2:23">
      <c r="B17" t="s">
        <v>3966</v>
      </c>
      <c r="C17" s="168">
        <v>1971</v>
      </c>
      <c r="D17" s="168">
        <v>4426</v>
      </c>
      <c r="E17" s="168">
        <v>5630</v>
      </c>
      <c r="F17" s="168">
        <v>7555</v>
      </c>
      <c r="G17" s="168">
        <v>7755</v>
      </c>
      <c r="H17" s="168">
        <v>8055</v>
      </c>
      <c r="I17" s="168">
        <v>8355</v>
      </c>
      <c r="J17" s="168">
        <v>8691</v>
      </c>
      <c r="K17" s="168">
        <v>9031</v>
      </c>
      <c r="L17" s="168">
        <v>9377</v>
      </c>
      <c r="M17" s="168">
        <v>9727</v>
      </c>
      <c r="N17" s="168">
        <v>10077</v>
      </c>
      <c r="O17" s="168">
        <v>10577</v>
      </c>
      <c r="P17" s="168">
        <v>11077</v>
      </c>
      <c r="Q17" s="168">
        <v>11617</v>
      </c>
    </row>
    <row r="18" spans="2:23">
      <c r="B18" t="s">
        <v>3935</v>
      </c>
      <c r="C18">
        <v>14</v>
      </c>
      <c r="D18">
        <v>14</v>
      </c>
      <c r="E18">
        <v>14</v>
      </c>
      <c r="F18">
        <v>14</v>
      </c>
      <c r="G18">
        <v>14</v>
      </c>
      <c r="H18">
        <v>14</v>
      </c>
      <c r="I18">
        <v>14</v>
      </c>
      <c r="J18">
        <v>14</v>
      </c>
      <c r="K18">
        <v>14</v>
      </c>
      <c r="L18">
        <v>14</v>
      </c>
      <c r="M18">
        <v>14</v>
      </c>
      <c r="N18">
        <v>14</v>
      </c>
      <c r="O18">
        <v>14</v>
      </c>
      <c r="P18">
        <v>14</v>
      </c>
      <c r="Q18">
        <v>14</v>
      </c>
    </row>
    <row r="19" spans="2:23">
      <c r="B19" t="s">
        <v>3936</v>
      </c>
      <c r="C19" s="168">
        <v>4554</v>
      </c>
      <c r="D19" s="168">
        <v>4555</v>
      </c>
      <c r="E19" s="168">
        <v>4555</v>
      </c>
      <c r="F19" s="168">
        <v>4595</v>
      </c>
      <c r="G19" s="168">
        <v>4836</v>
      </c>
      <c r="H19" s="168">
        <v>5206</v>
      </c>
      <c r="I19" s="168">
        <v>5474</v>
      </c>
      <c r="J19" s="168">
        <v>5474</v>
      </c>
      <c r="K19" s="168">
        <v>6030</v>
      </c>
      <c r="L19" s="168">
        <v>6410</v>
      </c>
      <c r="M19" s="168">
        <v>6533</v>
      </c>
      <c r="N19" s="168">
        <v>8556</v>
      </c>
      <c r="O19" s="168">
        <v>9916</v>
      </c>
      <c r="P19" s="168">
        <v>11276</v>
      </c>
      <c r="Q19" s="168">
        <v>11276</v>
      </c>
    </row>
    <row r="20" spans="2:23">
      <c r="B20" t="s">
        <v>2603</v>
      </c>
      <c r="C20" s="168">
        <v>1608</v>
      </c>
      <c r="D20" s="168">
        <v>1608</v>
      </c>
      <c r="E20" s="168">
        <v>1608</v>
      </c>
      <c r="F20" s="168">
        <v>1608</v>
      </c>
      <c r="G20" s="168">
        <v>1608</v>
      </c>
      <c r="H20" s="168">
        <v>1608</v>
      </c>
      <c r="I20" s="168">
        <v>1608</v>
      </c>
      <c r="J20" s="168">
        <v>1608</v>
      </c>
      <c r="K20" s="168">
        <v>1608</v>
      </c>
      <c r="L20" s="168">
        <v>1608</v>
      </c>
      <c r="M20" s="168">
        <v>1608</v>
      </c>
      <c r="N20" s="168">
        <v>2968</v>
      </c>
      <c r="O20" s="168">
        <v>4329</v>
      </c>
      <c r="P20" s="168">
        <v>5689</v>
      </c>
      <c r="Q20" s="168">
        <v>5689</v>
      </c>
    </row>
    <row r="21" spans="2:23">
      <c r="B21" t="s">
        <v>3937</v>
      </c>
      <c r="C21" s="168">
        <v>1010</v>
      </c>
      <c r="D21" s="168">
        <v>1010</v>
      </c>
      <c r="E21" s="168">
        <v>1010</v>
      </c>
      <c r="F21" s="168">
        <v>1050</v>
      </c>
      <c r="G21" s="168">
        <v>1291</v>
      </c>
      <c r="H21" s="168">
        <v>1577</v>
      </c>
      <c r="I21" s="168">
        <v>1725</v>
      </c>
      <c r="J21" s="168">
        <v>1725</v>
      </c>
      <c r="K21" s="168">
        <v>1823</v>
      </c>
      <c r="L21" s="168">
        <v>1823</v>
      </c>
      <c r="M21" s="168">
        <v>1947</v>
      </c>
      <c r="N21" s="168">
        <v>1947</v>
      </c>
      <c r="O21" s="168">
        <v>1947</v>
      </c>
      <c r="P21" s="168">
        <v>1947</v>
      </c>
      <c r="Q21" s="168">
        <v>1947</v>
      </c>
    </row>
    <row r="22" spans="2:23">
      <c r="B22" t="s">
        <v>3941</v>
      </c>
      <c r="C22" s="168">
        <v>1930</v>
      </c>
      <c r="D22" s="168">
        <v>1931</v>
      </c>
      <c r="E22" s="168">
        <v>1931</v>
      </c>
      <c r="F22" s="168">
        <v>1931</v>
      </c>
      <c r="G22" s="168">
        <v>1931</v>
      </c>
      <c r="H22" s="168">
        <v>2014</v>
      </c>
      <c r="I22" s="168">
        <v>2134</v>
      </c>
      <c r="J22" s="168">
        <v>2134</v>
      </c>
      <c r="K22" s="168">
        <v>2592</v>
      </c>
      <c r="L22" s="168">
        <v>2972</v>
      </c>
      <c r="M22" s="168">
        <v>2972</v>
      </c>
      <c r="N22" s="168">
        <v>3634</v>
      </c>
      <c r="O22" s="168">
        <v>3634</v>
      </c>
      <c r="P22" s="168">
        <v>3634</v>
      </c>
      <c r="Q22" s="168">
        <v>3634</v>
      </c>
    </row>
    <row r="23" spans="2:23">
      <c r="B23" t="s">
        <v>3942</v>
      </c>
      <c r="C23">
        <v>7</v>
      </c>
      <c r="D23">
        <v>7</v>
      </c>
      <c r="E23">
        <v>7</v>
      </c>
      <c r="F23">
        <v>7</v>
      </c>
      <c r="G23">
        <v>7</v>
      </c>
      <c r="H23">
        <v>7</v>
      </c>
      <c r="I23">
        <v>7</v>
      </c>
      <c r="J23">
        <v>7</v>
      </c>
      <c r="K23">
        <v>7</v>
      </c>
      <c r="L23">
        <v>7</v>
      </c>
      <c r="M23">
        <v>7</v>
      </c>
      <c r="N23">
        <v>7</v>
      </c>
      <c r="O23">
        <v>7</v>
      </c>
      <c r="P23">
        <v>7</v>
      </c>
      <c r="Q23">
        <v>7</v>
      </c>
    </row>
    <row r="24" spans="2:23">
      <c r="B24" t="s">
        <v>3819</v>
      </c>
      <c r="C24" s="168">
        <v>79499</v>
      </c>
      <c r="D24" s="168">
        <v>87436</v>
      </c>
      <c r="E24" s="168">
        <v>87969</v>
      </c>
      <c r="F24" s="168">
        <v>90818</v>
      </c>
      <c r="G24" s="168">
        <v>94868</v>
      </c>
      <c r="H24" s="168">
        <v>98095</v>
      </c>
      <c r="I24" s="168">
        <v>102210</v>
      </c>
      <c r="J24" s="168">
        <v>105077</v>
      </c>
      <c r="K24" s="168">
        <v>108512</v>
      </c>
      <c r="L24" s="168">
        <v>111409</v>
      </c>
      <c r="M24" s="168">
        <v>114486</v>
      </c>
      <c r="N24" s="168">
        <v>118184</v>
      </c>
      <c r="O24" s="168">
        <v>121955</v>
      </c>
      <c r="P24" s="168">
        <v>126331</v>
      </c>
      <c r="Q24" s="168">
        <v>130292</v>
      </c>
    </row>
    <row r="25" spans="2:23">
      <c r="B25" t="s">
        <v>4081</v>
      </c>
    </row>
    <row r="31" spans="2:23">
      <c r="B31" t="s">
        <v>3810</v>
      </c>
      <c r="C31" s="191" t="s">
        <v>3927</v>
      </c>
      <c r="D31" s="189" t="s">
        <v>3938</v>
      </c>
      <c r="E31" s="189" t="s">
        <v>3940</v>
      </c>
      <c r="F31" s="189" t="s">
        <v>2581</v>
      </c>
      <c r="G31" s="189" t="s">
        <v>3800</v>
      </c>
      <c r="H31" s="189" t="s">
        <v>69</v>
      </c>
      <c r="I31" s="189" t="s">
        <v>3939</v>
      </c>
      <c r="J31" s="193" t="s">
        <v>3930</v>
      </c>
      <c r="K31" s="199" t="s">
        <v>3931</v>
      </c>
      <c r="L31" s="187" t="s">
        <v>3805</v>
      </c>
      <c r="M31" s="187" t="s">
        <v>3932</v>
      </c>
      <c r="N31" s="187" t="s">
        <v>1272</v>
      </c>
      <c r="O31" s="187" t="s">
        <v>3966</v>
      </c>
      <c r="P31" s="187" t="s">
        <v>3935</v>
      </c>
      <c r="Q31" s="195" t="s">
        <v>3936</v>
      </c>
      <c r="R31" s="196" t="s">
        <v>2603</v>
      </c>
      <c r="S31" s="196" t="s">
        <v>3937</v>
      </c>
      <c r="T31" s="196" t="s">
        <v>3941</v>
      </c>
      <c r="U31" s="196" t="s">
        <v>3942</v>
      </c>
      <c r="V31" t="s">
        <v>3819</v>
      </c>
      <c r="W31" s="196" t="s">
        <v>3943</v>
      </c>
    </row>
    <row r="32" spans="2:23">
      <c r="B32">
        <v>2018</v>
      </c>
      <c r="C32" s="192">
        <v>54492</v>
      </c>
      <c r="D32" s="190">
        <v>30125</v>
      </c>
      <c r="E32" s="190">
        <v>11712</v>
      </c>
      <c r="F32" s="190">
        <v>5378</v>
      </c>
      <c r="G32" s="190">
        <v>5062</v>
      </c>
      <c r="H32" s="190">
        <v>1635</v>
      </c>
      <c r="I32" s="189">
        <v>580</v>
      </c>
      <c r="J32" s="194">
        <v>25007</v>
      </c>
      <c r="K32" s="200">
        <v>20453</v>
      </c>
      <c r="L32" s="188">
        <v>12642</v>
      </c>
      <c r="M32" s="188">
        <v>4875</v>
      </c>
      <c r="N32" s="187">
        <v>951</v>
      </c>
      <c r="O32" s="188">
        <v>1971</v>
      </c>
      <c r="P32" s="187">
        <v>14</v>
      </c>
      <c r="Q32" s="197">
        <v>4554</v>
      </c>
      <c r="R32" s="198">
        <v>1608</v>
      </c>
      <c r="S32" s="198">
        <v>1010</v>
      </c>
      <c r="T32" s="198">
        <v>1930</v>
      </c>
      <c r="U32" s="196">
        <v>7</v>
      </c>
      <c r="V32" s="168">
        <v>79499</v>
      </c>
      <c r="W32" s="96">
        <f>100*J32/(C32+J32)</f>
        <v>31.455741581655115</v>
      </c>
    </row>
    <row r="33" spans="2:23">
      <c r="B33">
        <v>2019</v>
      </c>
      <c r="C33" s="192">
        <v>58244</v>
      </c>
      <c r="D33" s="190">
        <v>33726</v>
      </c>
      <c r="E33" s="190">
        <v>11712</v>
      </c>
      <c r="F33" s="190">
        <v>5507</v>
      </c>
      <c r="G33" s="190">
        <v>5062</v>
      </c>
      <c r="H33" s="190">
        <v>1657</v>
      </c>
      <c r="I33" s="189">
        <v>580</v>
      </c>
      <c r="J33" s="194">
        <v>29193</v>
      </c>
      <c r="K33" s="200">
        <v>24638</v>
      </c>
      <c r="L33" s="188">
        <v>12671</v>
      </c>
      <c r="M33" s="188">
        <v>6591</v>
      </c>
      <c r="N33" s="187">
        <v>936</v>
      </c>
      <c r="O33" s="188">
        <v>4426</v>
      </c>
      <c r="P33" s="187">
        <v>14</v>
      </c>
      <c r="Q33" s="197">
        <v>4555</v>
      </c>
      <c r="R33" s="198">
        <v>1608</v>
      </c>
      <c r="S33" s="198">
        <v>1010</v>
      </c>
      <c r="T33" s="198">
        <v>1931</v>
      </c>
      <c r="U33" s="196">
        <v>7</v>
      </c>
      <c r="V33" s="168">
        <v>87436</v>
      </c>
      <c r="W33" s="96">
        <f t="shared" ref="W33:W46" si="0">100*J33/(C33+J33)</f>
        <v>33.387467548063178</v>
      </c>
    </row>
    <row r="34" spans="2:23">
      <c r="B34">
        <v>2020</v>
      </c>
      <c r="C34" s="192">
        <v>56066</v>
      </c>
      <c r="D34" s="190">
        <v>34281</v>
      </c>
      <c r="E34" s="190">
        <v>8296</v>
      </c>
      <c r="F34" s="190">
        <v>5507</v>
      </c>
      <c r="G34" s="190">
        <v>5746</v>
      </c>
      <c r="H34" s="190">
        <v>1657</v>
      </c>
      <c r="I34" s="189">
        <v>580</v>
      </c>
      <c r="J34" s="194">
        <v>31903</v>
      </c>
      <c r="K34" s="200">
        <v>27348</v>
      </c>
      <c r="L34" s="188">
        <v>12671</v>
      </c>
      <c r="M34" s="188">
        <v>8128</v>
      </c>
      <c r="N34" s="187">
        <v>906</v>
      </c>
      <c r="O34" s="188">
        <v>5630</v>
      </c>
      <c r="P34" s="187">
        <v>14</v>
      </c>
      <c r="Q34" s="197">
        <v>4555</v>
      </c>
      <c r="R34" s="198">
        <v>1608</v>
      </c>
      <c r="S34" s="198">
        <v>1010</v>
      </c>
      <c r="T34" s="198">
        <v>1931</v>
      </c>
      <c r="U34" s="196">
        <v>7</v>
      </c>
      <c r="V34" s="168">
        <v>87969</v>
      </c>
      <c r="W34" s="96">
        <f t="shared" si="0"/>
        <v>36.266184678693634</v>
      </c>
    </row>
    <row r="35" spans="2:23">
      <c r="B35">
        <v>2021</v>
      </c>
      <c r="C35" s="192">
        <v>56231</v>
      </c>
      <c r="D35" s="190">
        <v>35155</v>
      </c>
      <c r="E35" s="190">
        <v>7476</v>
      </c>
      <c r="F35" s="190">
        <v>5507</v>
      </c>
      <c r="G35" s="190">
        <v>5746</v>
      </c>
      <c r="H35" s="190">
        <v>1768</v>
      </c>
      <c r="I35" s="189">
        <v>580</v>
      </c>
      <c r="J35" s="194">
        <v>34587</v>
      </c>
      <c r="K35" s="200">
        <v>29992</v>
      </c>
      <c r="L35" s="188">
        <v>12671</v>
      </c>
      <c r="M35" s="188">
        <v>8862</v>
      </c>
      <c r="N35" s="187">
        <v>891</v>
      </c>
      <c r="O35" s="188">
        <v>7555</v>
      </c>
      <c r="P35" s="187">
        <v>14</v>
      </c>
      <c r="Q35" s="197">
        <v>4595</v>
      </c>
      <c r="R35" s="198">
        <v>1608</v>
      </c>
      <c r="S35" s="198">
        <v>1050</v>
      </c>
      <c r="T35" s="198">
        <v>1931</v>
      </c>
      <c r="U35" s="196">
        <v>7</v>
      </c>
      <c r="V35" s="168">
        <v>90818</v>
      </c>
      <c r="W35" s="96">
        <f t="shared" si="0"/>
        <v>38.083860027747804</v>
      </c>
    </row>
    <row r="36" spans="2:23">
      <c r="B36">
        <v>2022</v>
      </c>
      <c r="C36" s="192">
        <v>57471</v>
      </c>
      <c r="D36" s="190">
        <v>36870</v>
      </c>
      <c r="E36" s="190">
        <v>7156</v>
      </c>
      <c r="F36" s="190">
        <v>5507</v>
      </c>
      <c r="G36" s="190">
        <v>5663</v>
      </c>
      <c r="H36" s="190">
        <v>1695</v>
      </c>
      <c r="I36" s="189">
        <v>580</v>
      </c>
      <c r="J36" s="194">
        <v>37397</v>
      </c>
      <c r="K36" s="200">
        <v>32561</v>
      </c>
      <c r="L36" s="188">
        <v>12671</v>
      </c>
      <c r="M36" s="188">
        <v>11231</v>
      </c>
      <c r="N36" s="187">
        <v>891</v>
      </c>
      <c r="O36" s="188">
        <v>7755</v>
      </c>
      <c r="P36" s="187">
        <v>14</v>
      </c>
      <c r="Q36" s="197">
        <v>4836</v>
      </c>
      <c r="R36" s="198">
        <v>1608</v>
      </c>
      <c r="S36" s="198">
        <v>1291</v>
      </c>
      <c r="T36" s="198">
        <v>1931</v>
      </c>
      <c r="U36" s="196">
        <v>7</v>
      </c>
      <c r="V36" s="168">
        <v>94868</v>
      </c>
      <c r="W36" s="96">
        <f t="shared" si="0"/>
        <v>39.420036260909896</v>
      </c>
    </row>
    <row r="37" spans="2:23">
      <c r="B37">
        <v>2023</v>
      </c>
      <c r="C37" s="192">
        <v>58842</v>
      </c>
      <c r="D37" s="190">
        <v>40586</v>
      </c>
      <c r="E37" s="190">
        <v>5120</v>
      </c>
      <c r="F37" s="190">
        <v>5507</v>
      </c>
      <c r="G37" s="190">
        <v>5311</v>
      </c>
      <c r="H37" s="190">
        <v>1738</v>
      </c>
      <c r="I37" s="189">
        <v>580</v>
      </c>
      <c r="J37" s="194">
        <v>39253</v>
      </c>
      <c r="K37" s="200">
        <v>34048</v>
      </c>
      <c r="L37" s="188">
        <v>12671</v>
      </c>
      <c r="M37" s="188">
        <v>12417</v>
      </c>
      <c r="N37" s="187">
        <v>891</v>
      </c>
      <c r="O37" s="188">
        <v>8055</v>
      </c>
      <c r="P37" s="187">
        <v>14</v>
      </c>
      <c r="Q37" s="197">
        <v>5206</v>
      </c>
      <c r="R37" s="198">
        <v>1608</v>
      </c>
      <c r="S37" s="198">
        <v>1577</v>
      </c>
      <c r="T37" s="198">
        <v>2014</v>
      </c>
      <c r="U37" s="196">
        <v>7</v>
      </c>
      <c r="V37" s="168">
        <v>98095</v>
      </c>
      <c r="W37" s="96">
        <f t="shared" si="0"/>
        <v>40.015291299250727</v>
      </c>
    </row>
    <row r="38" spans="2:23">
      <c r="B38">
        <v>2024</v>
      </c>
      <c r="C38" s="192">
        <v>59928</v>
      </c>
      <c r="D38" s="190">
        <v>41243</v>
      </c>
      <c r="E38" s="190">
        <v>5120</v>
      </c>
      <c r="F38" s="190">
        <v>5507</v>
      </c>
      <c r="G38" s="190">
        <v>5311</v>
      </c>
      <c r="H38" s="190">
        <v>1706</v>
      </c>
      <c r="I38" s="190">
        <v>1041</v>
      </c>
      <c r="J38" s="194">
        <v>42282</v>
      </c>
      <c r="K38" s="200">
        <v>36808</v>
      </c>
      <c r="L38" s="188">
        <v>13135</v>
      </c>
      <c r="M38" s="188">
        <v>14414</v>
      </c>
      <c r="N38" s="187">
        <v>891</v>
      </c>
      <c r="O38" s="188">
        <v>8355</v>
      </c>
      <c r="P38" s="187">
        <v>14</v>
      </c>
      <c r="Q38" s="197">
        <v>5474</v>
      </c>
      <c r="R38" s="198">
        <v>1608</v>
      </c>
      <c r="S38" s="198">
        <v>1725</v>
      </c>
      <c r="T38" s="198">
        <v>2134</v>
      </c>
      <c r="U38" s="196">
        <v>7</v>
      </c>
      <c r="V38" s="168">
        <v>102210</v>
      </c>
      <c r="W38" s="96">
        <f t="shared" si="0"/>
        <v>41.367772233636629</v>
      </c>
    </row>
    <row r="39" spans="2:23">
      <c r="B39">
        <v>2025</v>
      </c>
      <c r="C39" s="192">
        <v>61254</v>
      </c>
      <c r="D39" s="190">
        <v>42569</v>
      </c>
      <c r="E39" s="190">
        <v>5120</v>
      </c>
      <c r="F39" s="190">
        <v>5507</v>
      </c>
      <c r="G39" s="190">
        <v>5311</v>
      </c>
      <c r="H39" s="190">
        <v>1706</v>
      </c>
      <c r="I39" s="190">
        <v>1041</v>
      </c>
      <c r="J39" s="194">
        <v>43823</v>
      </c>
      <c r="K39" s="200">
        <v>38349</v>
      </c>
      <c r="L39" s="188">
        <v>13198</v>
      </c>
      <c r="M39" s="188">
        <v>15530</v>
      </c>
      <c r="N39" s="187">
        <v>917</v>
      </c>
      <c r="O39" s="188">
        <v>8691</v>
      </c>
      <c r="P39" s="187">
        <v>14</v>
      </c>
      <c r="Q39" s="197">
        <v>5474</v>
      </c>
      <c r="R39" s="198">
        <v>1608</v>
      </c>
      <c r="S39" s="198">
        <v>1725</v>
      </c>
      <c r="T39" s="198">
        <v>2134</v>
      </c>
      <c r="U39" s="196">
        <v>7</v>
      </c>
      <c r="V39" s="168">
        <v>105077</v>
      </c>
      <c r="W39" s="96">
        <f t="shared" si="0"/>
        <v>41.705606364856251</v>
      </c>
    </row>
    <row r="40" spans="2:23">
      <c r="B40">
        <v>2026</v>
      </c>
      <c r="C40" s="192">
        <v>63423</v>
      </c>
      <c r="D40" s="190">
        <v>44708</v>
      </c>
      <c r="E40" s="190">
        <v>5120</v>
      </c>
      <c r="F40" s="190">
        <v>5507</v>
      </c>
      <c r="G40" s="190">
        <v>5341</v>
      </c>
      <c r="H40" s="190">
        <v>1706</v>
      </c>
      <c r="I40" s="190">
        <v>1041</v>
      </c>
      <c r="J40" s="194">
        <v>45089</v>
      </c>
      <c r="K40" s="200">
        <v>39059</v>
      </c>
      <c r="L40" s="188">
        <v>13198</v>
      </c>
      <c r="M40" s="188">
        <v>15750</v>
      </c>
      <c r="N40" s="188">
        <v>1067</v>
      </c>
      <c r="O40" s="188">
        <v>9031</v>
      </c>
      <c r="P40" s="187">
        <v>14</v>
      </c>
      <c r="Q40" s="197">
        <v>6030</v>
      </c>
      <c r="R40" s="198">
        <v>1608</v>
      </c>
      <c r="S40" s="198">
        <v>1823</v>
      </c>
      <c r="T40" s="198">
        <v>2592</v>
      </c>
      <c r="U40" s="196">
        <v>7</v>
      </c>
      <c r="V40" s="168">
        <v>108512</v>
      </c>
      <c r="W40" s="96">
        <f t="shared" si="0"/>
        <v>41.552086405190209</v>
      </c>
    </row>
    <row r="41" spans="2:23">
      <c r="B41">
        <v>2027</v>
      </c>
      <c r="C41" s="192">
        <v>64448</v>
      </c>
      <c r="D41" s="190">
        <v>45776</v>
      </c>
      <c r="E41" s="190">
        <v>5120</v>
      </c>
      <c r="F41" s="190">
        <v>5507</v>
      </c>
      <c r="G41" s="190">
        <v>5298</v>
      </c>
      <c r="H41" s="190">
        <v>1706</v>
      </c>
      <c r="I41" s="190">
        <v>1041</v>
      </c>
      <c r="J41" s="194">
        <v>46961</v>
      </c>
      <c r="K41" s="200">
        <v>40552</v>
      </c>
      <c r="L41" s="188">
        <v>13244</v>
      </c>
      <c r="M41" s="188">
        <v>16600</v>
      </c>
      <c r="N41" s="188">
        <v>1317</v>
      </c>
      <c r="O41" s="188">
        <v>9377</v>
      </c>
      <c r="P41" s="187">
        <v>14</v>
      </c>
      <c r="Q41" s="197">
        <v>6410</v>
      </c>
      <c r="R41" s="198">
        <v>1608</v>
      </c>
      <c r="S41" s="198">
        <v>1823</v>
      </c>
      <c r="T41" s="198">
        <v>2972</v>
      </c>
      <c r="U41" s="196">
        <v>7</v>
      </c>
      <c r="V41" s="168">
        <v>111409</v>
      </c>
      <c r="W41" s="96">
        <f t="shared" si="0"/>
        <v>42.151890780816629</v>
      </c>
    </row>
    <row r="42" spans="2:23">
      <c r="B42">
        <v>2028</v>
      </c>
      <c r="C42" s="192">
        <v>66182</v>
      </c>
      <c r="D42" s="190">
        <v>47510</v>
      </c>
      <c r="E42" s="190">
        <v>5120</v>
      </c>
      <c r="F42" s="190">
        <v>5507</v>
      </c>
      <c r="G42" s="190">
        <v>5298</v>
      </c>
      <c r="H42" s="190">
        <v>1706</v>
      </c>
      <c r="I42" s="190">
        <v>1041</v>
      </c>
      <c r="J42" s="194">
        <v>48303</v>
      </c>
      <c r="K42" s="200">
        <v>41770</v>
      </c>
      <c r="L42" s="188">
        <v>13676</v>
      </c>
      <c r="M42" s="188">
        <v>16903</v>
      </c>
      <c r="N42" s="188">
        <v>1450</v>
      </c>
      <c r="O42" s="188">
        <v>9727</v>
      </c>
      <c r="P42" s="187">
        <v>14</v>
      </c>
      <c r="Q42" s="197">
        <v>6533</v>
      </c>
      <c r="R42" s="198">
        <v>1608</v>
      </c>
      <c r="S42" s="198">
        <v>1947</v>
      </c>
      <c r="T42" s="198">
        <v>2972</v>
      </c>
      <c r="U42" s="196">
        <v>7</v>
      </c>
      <c r="V42" s="168">
        <v>114486</v>
      </c>
      <c r="W42" s="96">
        <f t="shared" si="0"/>
        <v>42.191553478621657</v>
      </c>
    </row>
    <row r="43" spans="2:23">
      <c r="B43">
        <v>2029</v>
      </c>
      <c r="C43" s="192">
        <v>67037</v>
      </c>
      <c r="D43" s="190">
        <v>49765</v>
      </c>
      <c r="E43" s="190">
        <v>5120</v>
      </c>
      <c r="F43" s="190">
        <v>4107</v>
      </c>
      <c r="G43" s="190">
        <v>5298</v>
      </c>
      <c r="H43" s="190">
        <v>1706</v>
      </c>
      <c r="I43" s="190">
        <v>1041</v>
      </c>
      <c r="J43" s="194">
        <v>51147</v>
      </c>
      <c r="K43" s="200">
        <v>42591</v>
      </c>
      <c r="L43" s="188">
        <v>13747</v>
      </c>
      <c r="M43" s="188">
        <v>17303</v>
      </c>
      <c r="N43" s="188">
        <v>1450</v>
      </c>
      <c r="O43" s="188">
        <v>10077</v>
      </c>
      <c r="P43" s="187">
        <v>14</v>
      </c>
      <c r="Q43" s="197">
        <v>8556</v>
      </c>
      <c r="R43" s="198">
        <v>2968</v>
      </c>
      <c r="S43" s="198">
        <v>1947</v>
      </c>
      <c r="T43" s="198">
        <v>3634</v>
      </c>
      <c r="U43" s="196">
        <v>7</v>
      </c>
      <c r="V43" s="168">
        <v>118184</v>
      </c>
      <c r="W43" s="96">
        <f t="shared" si="0"/>
        <v>43.277431801259056</v>
      </c>
    </row>
    <row r="44" spans="2:23">
      <c r="B44">
        <v>2030</v>
      </c>
      <c r="C44" s="192">
        <v>67849</v>
      </c>
      <c r="D44" s="190">
        <v>50577</v>
      </c>
      <c r="E44" s="190">
        <v>5120</v>
      </c>
      <c r="F44" s="190">
        <v>4107</v>
      </c>
      <c r="G44" s="190">
        <v>5298</v>
      </c>
      <c r="H44" s="190">
        <v>1706</v>
      </c>
      <c r="I44" s="190">
        <v>1041</v>
      </c>
      <c r="J44" s="194">
        <v>54106</v>
      </c>
      <c r="K44" s="200">
        <v>44190</v>
      </c>
      <c r="L44" s="188">
        <v>14393</v>
      </c>
      <c r="M44" s="188">
        <v>17656</v>
      </c>
      <c r="N44" s="188">
        <v>1550</v>
      </c>
      <c r="O44" s="188">
        <v>10577</v>
      </c>
      <c r="P44" s="187">
        <v>14</v>
      </c>
      <c r="Q44" s="197">
        <v>9916</v>
      </c>
      <c r="R44" s="198">
        <v>4329</v>
      </c>
      <c r="S44" s="198">
        <v>1947</v>
      </c>
      <c r="T44" s="198">
        <v>3634</v>
      </c>
      <c r="U44" s="196">
        <v>7</v>
      </c>
      <c r="V44" s="168">
        <v>121955</v>
      </c>
      <c r="W44" s="96">
        <f t="shared" si="0"/>
        <v>44.365544668115291</v>
      </c>
    </row>
    <row r="45" spans="2:23">
      <c r="B45">
        <v>2031</v>
      </c>
      <c r="C45" s="192">
        <v>69649</v>
      </c>
      <c r="D45" s="190">
        <v>52377</v>
      </c>
      <c r="E45" s="190">
        <v>5120</v>
      </c>
      <c r="F45" s="190">
        <v>4107</v>
      </c>
      <c r="G45" s="190">
        <v>5298</v>
      </c>
      <c r="H45" s="190">
        <v>1706</v>
      </c>
      <c r="I45" s="190">
        <v>1041</v>
      </c>
      <c r="J45" s="194">
        <v>56682</v>
      </c>
      <c r="K45" s="200">
        <v>45406</v>
      </c>
      <c r="L45" s="188">
        <v>14393</v>
      </c>
      <c r="M45" s="188">
        <v>18267</v>
      </c>
      <c r="N45" s="188">
        <v>1655</v>
      </c>
      <c r="O45" s="188">
        <v>11077</v>
      </c>
      <c r="P45" s="187">
        <v>14</v>
      </c>
      <c r="Q45" s="197">
        <v>11276</v>
      </c>
      <c r="R45" s="198">
        <v>5689</v>
      </c>
      <c r="S45" s="198">
        <v>1947</v>
      </c>
      <c r="T45" s="198">
        <v>3634</v>
      </c>
      <c r="U45" s="196">
        <v>7</v>
      </c>
      <c r="V45" s="168">
        <v>126331</v>
      </c>
      <c r="W45" s="96">
        <f t="shared" si="0"/>
        <v>44.867847163404072</v>
      </c>
    </row>
    <row r="46" spans="2:23">
      <c r="B46">
        <v>2032</v>
      </c>
      <c r="C46" s="192">
        <v>71804</v>
      </c>
      <c r="D46" s="190">
        <v>54532</v>
      </c>
      <c r="E46" s="190">
        <v>5120</v>
      </c>
      <c r="F46" s="190">
        <v>4107</v>
      </c>
      <c r="G46" s="190">
        <v>5298</v>
      </c>
      <c r="H46" s="190">
        <v>1706</v>
      </c>
      <c r="I46" s="190">
        <v>1041</v>
      </c>
      <c r="J46" s="194">
        <v>58487</v>
      </c>
      <c r="K46" s="200">
        <v>47211</v>
      </c>
      <c r="L46" s="188">
        <v>14856</v>
      </c>
      <c r="M46" s="188">
        <v>19017</v>
      </c>
      <c r="N46" s="188">
        <v>1708</v>
      </c>
      <c r="O46" s="188">
        <v>11617</v>
      </c>
      <c r="P46" s="187">
        <v>14</v>
      </c>
      <c r="Q46" s="197">
        <v>11276</v>
      </c>
      <c r="R46" s="198">
        <v>5689</v>
      </c>
      <c r="S46" s="198">
        <v>1947</v>
      </c>
      <c r="T46" s="198">
        <v>3634</v>
      </c>
      <c r="U46" s="196">
        <v>7</v>
      </c>
      <c r="V46" s="168">
        <v>130292</v>
      </c>
      <c r="W46" s="96">
        <f t="shared" si="0"/>
        <v>44.889516543736711</v>
      </c>
    </row>
    <row r="65" spans="1:17">
      <c r="B65" t="s">
        <v>3810</v>
      </c>
      <c r="C65">
        <v>2018</v>
      </c>
      <c r="D65">
        <v>2019</v>
      </c>
      <c r="E65">
        <v>2020</v>
      </c>
      <c r="F65">
        <v>2021</v>
      </c>
      <c r="G65">
        <v>2022</v>
      </c>
      <c r="H65">
        <v>2023</v>
      </c>
      <c r="I65">
        <v>2024</v>
      </c>
      <c r="J65">
        <v>2025</v>
      </c>
      <c r="K65">
        <v>2026</v>
      </c>
      <c r="L65">
        <v>2027</v>
      </c>
      <c r="M65">
        <v>2028</v>
      </c>
      <c r="N65">
        <v>2029</v>
      </c>
      <c r="O65">
        <v>2030</v>
      </c>
      <c r="P65">
        <v>2031</v>
      </c>
      <c r="Q65">
        <v>2032</v>
      </c>
    </row>
    <row r="66" spans="1:17">
      <c r="A66" t="s">
        <v>4094</v>
      </c>
      <c r="B66" t="s">
        <v>3934</v>
      </c>
      <c r="C66">
        <v>1971</v>
      </c>
      <c r="D66">
        <v>4426</v>
      </c>
      <c r="E66">
        <v>5630</v>
      </c>
      <c r="F66">
        <v>7555</v>
      </c>
      <c r="G66">
        <v>7755</v>
      </c>
      <c r="H66">
        <v>8055</v>
      </c>
      <c r="I66">
        <v>8355</v>
      </c>
      <c r="J66">
        <v>8691</v>
      </c>
      <c r="K66">
        <v>9031</v>
      </c>
      <c r="L66">
        <v>9377</v>
      </c>
      <c r="M66">
        <v>9727</v>
      </c>
      <c r="N66">
        <v>10077</v>
      </c>
      <c r="O66">
        <v>10577</v>
      </c>
      <c r="P66">
        <v>11077</v>
      </c>
      <c r="Q66">
        <v>11617</v>
      </c>
    </row>
    <row r="67" spans="1:17">
      <c r="A67" t="s">
        <v>4096</v>
      </c>
      <c r="B67" t="s">
        <v>3966</v>
      </c>
      <c r="C67">
        <v>1266</v>
      </c>
      <c r="D67">
        <v>5889</v>
      </c>
      <c r="E67">
        <v>8761</v>
      </c>
      <c r="F67">
        <v>11561</v>
      </c>
      <c r="G67">
        <v>13472</v>
      </c>
      <c r="H67">
        <v>13978</v>
      </c>
      <c r="I67">
        <v>14544</v>
      </c>
      <c r="J67">
        <v>15047</v>
      </c>
      <c r="K67">
        <v>15631</v>
      </c>
      <c r="L67">
        <v>16221</v>
      </c>
      <c r="M67">
        <v>16879</v>
      </c>
      <c r="N67">
        <v>17440</v>
      </c>
      <c r="O67">
        <v>18196</v>
      </c>
      <c r="P67">
        <v>19038</v>
      </c>
      <c r="Q67">
        <v>19998</v>
      </c>
    </row>
    <row r="68" spans="1:17">
      <c r="B68" t="s">
        <v>4095</v>
      </c>
      <c r="C68">
        <f>1000*C67/(C66*365)</f>
        <v>1.7597631408853027</v>
      </c>
      <c r="D68">
        <f t="shared" ref="D68:Q68" si="1">1000*D67/(D66*365)</f>
        <v>3.6453336139499473</v>
      </c>
      <c r="E68">
        <f t="shared" si="1"/>
        <v>4.2633640721185433</v>
      </c>
      <c r="F68">
        <f t="shared" si="1"/>
        <v>4.1924517012229945</v>
      </c>
      <c r="G68">
        <f t="shared" si="1"/>
        <v>4.7594570007860595</v>
      </c>
      <c r="H68">
        <f t="shared" si="1"/>
        <v>4.7543004855318314</v>
      </c>
      <c r="I68">
        <f t="shared" si="1"/>
        <v>4.7691891493076906</v>
      </c>
      <c r="J68">
        <f t="shared" si="1"/>
        <v>4.7433733211651798</v>
      </c>
      <c r="K68">
        <f t="shared" si="1"/>
        <v>4.7419618574074383</v>
      </c>
      <c r="L68">
        <f t="shared" si="1"/>
        <v>4.7393724955114598</v>
      </c>
      <c r="M68">
        <f t="shared" si="1"/>
        <v>4.7541724700769361</v>
      </c>
      <c r="N68">
        <f t="shared" si="1"/>
        <v>4.7415720867131306</v>
      </c>
      <c r="O68">
        <f t="shared" si="1"/>
        <v>4.7132509023844706</v>
      </c>
      <c r="P68">
        <f t="shared" si="1"/>
        <v>4.708757254634742</v>
      </c>
      <c r="Q68">
        <f t="shared" si="1"/>
        <v>4.7162814062055958</v>
      </c>
    </row>
    <row r="70" spans="1:17">
      <c r="P70" s="308" t="s">
        <v>4097</v>
      </c>
      <c r="Q70">
        <f>AVERAGE(G68:Q68)</f>
        <v>4.740153493611321</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0541-954C-4E94-BE87-5AA9446A097E}">
  <sheetPr codeName="Sheet9"/>
  <dimension ref="A2:V46"/>
  <sheetViews>
    <sheetView zoomScaleNormal="100" workbookViewId="0">
      <selection activeCell="C1" sqref="C1:V1"/>
    </sheetView>
  </sheetViews>
  <sheetFormatPr baseColWidth="10" defaultColWidth="9.140625" defaultRowHeight="12.75"/>
  <cols>
    <col min="2" max="2" width="26" customWidth="1"/>
    <col min="3" max="3" width="15.28515625" customWidth="1"/>
    <col min="4" max="9" width="10.140625" customWidth="1"/>
    <col min="10" max="11" width="15.28515625" customWidth="1"/>
    <col min="12" max="16" width="10.140625" customWidth="1"/>
    <col min="17" max="17" width="15.28515625" customWidth="1"/>
    <col min="18" max="20" width="10.140625" customWidth="1"/>
    <col min="21" max="21" width="15.28515625" customWidth="1"/>
    <col min="22" max="22" width="10.140625" customWidth="1"/>
  </cols>
  <sheetData>
    <row r="2" spans="1:17">
      <c r="B2" s="290" t="s">
        <v>4077</v>
      </c>
    </row>
    <row r="3" spans="1:17">
      <c r="B3" s="291" t="s">
        <v>4078</v>
      </c>
    </row>
    <row r="4" spans="1:17">
      <c r="A4" s="113"/>
      <c r="B4" t="s">
        <v>3810</v>
      </c>
      <c r="C4">
        <v>2018</v>
      </c>
      <c r="D4">
        <v>2019</v>
      </c>
      <c r="E4">
        <v>2020</v>
      </c>
      <c r="F4">
        <v>2021</v>
      </c>
      <c r="G4">
        <v>2022</v>
      </c>
      <c r="H4">
        <v>2023</v>
      </c>
      <c r="I4">
        <v>2024</v>
      </c>
      <c r="J4">
        <v>2025</v>
      </c>
      <c r="K4">
        <v>2026</v>
      </c>
      <c r="L4">
        <v>2027</v>
      </c>
      <c r="M4">
        <v>2028</v>
      </c>
      <c r="N4">
        <v>2029</v>
      </c>
      <c r="O4">
        <v>2030</v>
      </c>
      <c r="P4">
        <v>2031</v>
      </c>
      <c r="Q4">
        <v>2032</v>
      </c>
    </row>
    <row r="5" spans="1:17">
      <c r="A5" s="113"/>
      <c r="B5" t="s">
        <v>3927</v>
      </c>
      <c r="C5" s="168">
        <v>232995</v>
      </c>
      <c r="D5" s="168">
        <v>234220</v>
      </c>
      <c r="E5" s="168">
        <v>238535</v>
      </c>
      <c r="F5" s="168">
        <v>241340</v>
      </c>
      <c r="G5" s="168">
        <v>239658</v>
      </c>
      <c r="H5" s="168">
        <v>243491</v>
      </c>
      <c r="I5" s="168">
        <v>243551</v>
      </c>
      <c r="J5" s="168">
        <v>251107</v>
      </c>
      <c r="K5" s="168">
        <v>257259</v>
      </c>
      <c r="L5" s="168">
        <v>262611</v>
      </c>
      <c r="M5" s="168">
        <v>268704</v>
      </c>
      <c r="N5" s="168">
        <v>274889</v>
      </c>
      <c r="O5" s="168">
        <v>279058</v>
      </c>
      <c r="P5" s="168">
        <v>286253</v>
      </c>
      <c r="Q5" s="168">
        <v>292434</v>
      </c>
    </row>
    <row r="6" spans="1:17">
      <c r="A6" s="113"/>
      <c r="B6" t="s">
        <v>3938</v>
      </c>
      <c r="C6" s="168">
        <v>164714</v>
      </c>
      <c r="D6" s="168">
        <v>170743</v>
      </c>
      <c r="E6" s="168">
        <v>176844</v>
      </c>
      <c r="F6" s="168">
        <v>183344</v>
      </c>
      <c r="G6" s="168">
        <v>186126</v>
      </c>
      <c r="H6" s="168">
        <v>191721</v>
      </c>
      <c r="I6" s="168">
        <v>189770</v>
      </c>
      <c r="J6" s="168">
        <v>197489</v>
      </c>
      <c r="K6" s="168">
        <v>201085</v>
      </c>
      <c r="L6" s="168">
        <v>209010</v>
      </c>
      <c r="M6" s="168">
        <v>212760</v>
      </c>
      <c r="N6" s="168">
        <v>221174</v>
      </c>
      <c r="O6" s="168">
        <v>231981</v>
      </c>
      <c r="P6" s="168">
        <v>239166</v>
      </c>
      <c r="Q6" s="168">
        <v>246990</v>
      </c>
    </row>
    <row r="7" spans="1:17">
      <c r="A7" s="113"/>
      <c r="B7" t="s">
        <v>3940</v>
      </c>
      <c r="C7" s="168">
        <v>25014</v>
      </c>
      <c r="D7" s="168">
        <v>20905</v>
      </c>
      <c r="E7" s="168">
        <v>17870</v>
      </c>
      <c r="F7" s="168">
        <v>12377</v>
      </c>
      <c r="G7" s="168">
        <v>10720</v>
      </c>
      <c r="H7" s="168">
        <v>9534</v>
      </c>
      <c r="I7" s="168">
        <v>9293</v>
      </c>
      <c r="J7" s="168">
        <v>9287</v>
      </c>
      <c r="K7" s="168">
        <v>9287</v>
      </c>
      <c r="L7" s="168">
        <v>9287</v>
      </c>
      <c r="M7" s="168">
        <v>9293</v>
      </c>
      <c r="N7" s="168">
        <v>9287</v>
      </c>
      <c r="O7" s="168">
        <v>9287</v>
      </c>
      <c r="P7" s="168">
        <v>9287</v>
      </c>
      <c r="Q7" s="168">
        <v>7540</v>
      </c>
    </row>
    <row r="8" spans="1:17">
      <c r="A8" s="113"/>
      <c r="B8" t="s">
        <v>2581</v>
      </c>
      <c r="C8" s="168">
        <v>34502</v>
      </c>
      <c r="D8" s="168">
        <v>35370</v>
      </c>
      <c r="E8" s="168">
        <v>35529</v>
      </c>
      <c r="F8" s="168">
        <v>35450</v>
      </c>
      <c r="G8" s="168">
        <v>35450</v>
      </c>
      <c r="H8" s="168">
        <v>35450</v>
      </c>
      <c r="I8" s="168">
        <v>35529</v>
      </c>
      <c r="J8" s="168">
        <v>35450</v>
      </c>
      <c r="K8" s="168">
        <v>35450</v>
      </c>
      <c r="L8" s="168">
        <v>35450</v>
      </c>
      <c r="M8" s="168">
        <v>35529</v>
      </c>
      <c r="N8" s="168">
        <v>35450</v>
      </c>
      <c r="O8" s="168">
        <v>28846</v>
      </c>
      <c r="P8" s="168">
        <v>28846</v>
      </c>
      <c r="Q8" s="168">
        <v>28925</v>
      </c>
    </row>
    <row r="9" spans="1:17">
      <c r="A9" s="113"/>
      <c r="B9" t="s">
        <v>3800</v>
      </c>
      <c r="C9" s="168">
        <v>2380</v>
      </c>
      <c r="D9" s="168">
        <v>1221</v>
      </c>
      <c r="E9" s="168">
        <v>1941</v>
      </c>
      <c r="F9" s="168">
        <v>4032</v>
      </c>
      <c r="G9" s="168">
        <v>1356</v>
      </c>
      <c r="H9" s="168">
        <v>1241</v>
      </c>
      <c r="I9" s="168">
        <v>238</v>
      </c>
      <c r="J9" s="168">
        <v>242</v>
      </c>
      <c r="K9" s="168">
        <v>2812</v>
      </c>
      <c r="L9" s="168">
        <v>267</v>
      </c>
      <c r="M9" s="168">
        <v>2508</v>
      </c>
      <c r="N9" s="168">
        <v>321</v>
      </c>
      <c r="O9" s="168">
        <v>356</v>
      </c>
      <c r="P9" s="168">
        <v>395</v>
      </c>
      <c r="Q9" s="168">
        <v>434</v>
      </c>
    </row>
    <row r="10" spans="1:17">
      <c r="A10" s="113"/>
      <c r="B10" t="s">
        <v>69</v>
      </c>
      <c r="C10" s="168">
        <v>2560</v>
      </c>
      <c r="D10" s="168">
        <v>2157</v>
      </c>
      <c r="E10" s="168">
        <v>2526</v>
      </c>
      <c r="F10" s="168">
        <v>2311</v>
      </c>
      <c r="G10" s="168">
        <v>2181</v>
      </c>
      <c r="H10" s="168">
        <v>1719</v>
      </c>
      <c r="I10" s="168">
        <v>1494</v>
      </c>
      <c r="J10" s="168">
        <v>1420</v>
      </c>
      <c r="K10" s="168">
        <v>1407</v>
      </c>
      <c r="L10" s="168">
        <v>1379</v>
      </c>
      <c r="M10" s="168">
        <v>1387</v>
      </c>
      <c r="N10" s="168">
        <v>1439</v>
      </c>
      <c r="O10" s="168">
        <v>1371</v>
      </c>
      <c r="P10" s="168">
        <v>1340</v>
      </c>
      <c r="Q10" s="168">
        <v>1316</v>
      </c>
    </row>
    <row r="11" spans="1:17">
      <c r="A11" s="113"/>
      <c r="B11" t="s">
        <v>3939</v>
      </c>
      <c r="C11" s="168">
        <v>3825</v>
      </c>
      <c r="D11" s="168">
        <v>3825</v>
      </c>
      <c r="E11" s="168">
        <v>3825</v>
      </c>
      <c r="F11" s="168">
        <v>3825</v>
      </c>
      <c r="G11" s="168">
        <v>3825</v>
      </c>
      <c r="H11" s="168">
        <v>3825</v>
      </c>
      <c r="I11" s="168">
        <v>7227</v>
      </c>
      <c r="J11" s="168">
        <v>7218</v>
      </c>
      <c r="K11" s="168">
        <v>7218</v>
      </c>
      <c r="L11" s="168">
        <v>7218</v>
      </c>
      <c r="M11" s="168">
        <v>7227</v>
      </c>
      <c r="N11" s="168">
        <v>7218</v>
      </c>
      <c r="O11" s="168">
        <v>7218</v>
      </c>
      <c r="P11" s="168">
        <v>7218</v>
      </c>
      <c r="Q11" s="168">
        <v>7227</v>
      </c>
    </row>
    <row r="12" spans="1:17">
      <c r="A12" s="113"/>
      <c r="B12" t="s">
        <v>3930</v>
      </c>
      <c r="C12" s="168">
        <v>80340</v>
      </c>
      <c r="D12" s="168">
        <v>89578</v>
      </c>
      <c r="E12" s="168">
        <v>95863</v>
      </c>
      <c r="F12" s="168">
        <v>104040</v>
      </c>
      <c r="G12" s="168">
        <v>116843</v>
      </c>
      <c r="H12" s="168">
        <v>124162</v>
      </c>
      <c r="I12" s="168">
        <v>135746</v>
      </c>
      <c r="J12" s="168">
        <v>139802</v>
      </c>
      <c r="K12" s="168">
        <v>145485</v>
      </c>
      <c r="L12" s="168">
        <v>152496</v>
      </c>
      <c r="M12" s="168">
        <v>159271</v>
      </c>
      <c r="N12" s="168">
        <v>166412</v>
      </c>
      <c r="O12" s="168">
        <v>176204</v>
      </c>
      <c r="P12" s="168">
        <v>183520</v>
      </c>
      <c r="Q12" s="168">
        <v>192355</v>
      </c>
    </row>
    <row r="13" spans="1:17">
      <c r="A13" s="113"/>
      <c r="B13" t="s">
        <v>3931</v>
      </c>
      <c r="C13" s="168">
        <v>54003</v>
      </c>
      <c r="D13" s="168">
        <v>63049</v>
      </c>
      <c r="E13" s="168">
        <v>70342</v>
      </c>
      <c r="F13" s="168">
        <v>76712</v>
      </c>
      <c r="G13" s="168">
        <v>88270</v>
      </c>
      <c r="H13" s="168">
        <v>92823</v>
      </c>
      <c r="I13" s="168">
        <v>102225</v>
      </c>
      <c r="J13" s="168">
        <v>106580</v>
      </c>
      <c r="K13" s="168">
        <v>108884</v>
      </c>
      <c r="L13" s="168">
        <v>114229</v>
      </c>
      <c r="M13" s="168">
        <v>118986</v>
      </c>
      <c r="N13" s="168">
        <v>120963</v>
      </c>
      <c r="O13" s="168">
        <v>125851</v>
      </c>
      <c r="P13" s="168">
        <v>129518</v>
      </c>
      <c r="Q13" s="168">
        <v>134891</v>
      </c>
    </row>
    <row r="14" spans="1:17">
      <c r="A14" s="113"/>
      <c r="B14" t="s">
        <v>3805</v>
      </c>
      <c r="C14" s="168">
        <v>32208</v>
      </c>
      <c r="D14" s="168">
        <v>32329</v>
      </c>
      <c r="E14" s="168">
        <v>32404</v>
      </c>
      <c r="F14" s="168">
        <v>32334</v>
      </c>
      <c r="G14" s="168">
        <v>32334</v>
      </c>
      <c r="H14" s="168">
        <v>32334</v>
      </c>
      <c r="I14" s="168">
        <v>34433</v>
      </c>
      <c r="J14" s="168">
        <v>34565</v>
      </c>
      <c r="K14" s="168">
        <v>34565</v>
      </c>
      <c r="L14" s="168">
        <v>34705</v>
      </c>
      <c r="M14" s="168">
        <v>36685</v>
      </c>
      <c r="N14" s="168">
        <v>36918</v>
      </c>
      <c r="O14" s="168">
        <v>39246</v>
      </c>
      <c r="P14" s="168">
        <v>39253</v>
      </c>
      <c r="Q14" s="168">
        <v>40563</v>
      </c>
    </row>
    <row r="15" spans="1:17">
      <c r="A15" s="113"/>
      <c r="B15" t="s">
        <v>3932</v>
      </c>
      <c r="C15" s="168">
        <v>13833</v>
      </c>
      <c r="D15" s="168">
        <v>18155</v>
      </c>
      <c r="E15" s="168">
        <v>23600</v>
      </c>
      <c r="F15" s="168">
        <v>26390</v>
      </c>
      <c r="G15" s="168">
        <v>36134</v>
      </c>
      <c r="H15" s="168">
        <v>40180</v>
      </c>
      <c r="I15" s="168">
        <v>46899</v>
      </c>
      <c r="J15" s="168">
        <v>50452</v>
      </c>
      <c r="K15" s="168">
        <v>51121</v>
      </c>
      <c r="L15" s="168">
        <v>53984</v>
      </c>
      <c r="M15" s="168">
        <v>55141</v>
      </c>
      <c r="N15" s="168">
        <v>56352</v>
      </c>
      <c r="O15" s="168">
        <v>57454</v>
      </c>
      <c r="P15" s="168">
        <v>59536</v>
      </c>
      <c r="Q15" s="168">
        <v>62237</v>
      </c>
    </row>
    <row r="16" spans="1:17">
      <c r="A16" s="113"/>
      <c r="B16" t="s">
        <v>1272</v>
      </c>
      <c r="C16" s="168">
        <v>6671</v>
      </c>
      <c r="D16" s="168">
        <v>6651</v>
      </c>
      <c r="E16" s="168">
        <v>5553</v>
      </c>
      <c r="F16" s="168">
        <v>6403</v>
      </c>
      <c r="G16" s="168">
        <v>6306</v>
      </c>
      <c r="H16" s="168">
        <v>6306</v>
      </c>
      <c r="I16" s="168">
        <v>6324</v>
      </c>
      <c r="J16" s="168">
        <v>6491</v>
      </c>
      <c r="K16" s="168">
        <v>7542</v>
      </c>
      <c r="L16" s="168">
        <v>9294</v>
      </c>
      <c r="M16" s="168">
        <v>10257</v>
      </c>
      <c r="N16" s="168">
        <v>10229</v>
      </c>
      <c r="O16" s="168">
        <v>10930</v>
      </c>
      <c r="P16" s="168">
        <v>11667</v>
      </c>
      <c r="Q16" s="168">
        <v>12068</v>
      </c>
    </row>
    <row r="17" spans="1:22">
      <c r="A17" s="113"/>
      <c r="B17" t="s">
        <v>3966</v>
      </c>
      <c r="C17" s="168">
        <v>1266</v>
      </c>
      <c r="D17" s="168">
        <v>5889</v>
      </c>
      <c r="E17" s="168">
        <v>8761</v>
      </c>
      <c r="F17" s="168">
        <v>11561</v>
      </c>
      <c r="G17" s="168">
        <v>13472</v>
      </c>
      <c r="H17" s="168">
        <v>13978</v>
      </c>
      <c r="I17" s="168">
        <v>14544</v>
      </c>
      <c r="J17" s="168">
        <v>15047</v>
      </c>
      <c r="K17" s="168">
        <v>15631</v>
      </c>
      <c r="L17" s="168">
        <v>16221</v>
      </c>
      <c r="M17" s="168">
        <v>16879</v>
      </c>
      <c r="N17" s="168">
        <v>17440</v>
      </c>
      <c r="O17" s="168">
        <v>18196</v>
      </c>
      <c r="P17" s="168">
        <v>19038</v>
      </c>
      <c r="Q17" s="168">
        <v>19998</v>
      </c>
    </row>
    <row r="18" spans="1:22">
      <c r="A18" s="113"/>
      <c r="B18" t="s">
        <v>3935</v>
      </c>
      <c r="C18" s="168">
        <v>24</v>
      </c>
      <c r="D18" s="168">
        <v>24</v>
      </c>
      <c r="E18" s="168">
        <v>24</v>
      </c>
      <c r="F18" s="168">
        <v>24</v>
      </c>
      <c r="G18" s="168">
        <v>24</v>
      </c>
      <c r="H18" s="168">
        <v>24</v>
      </c>
      <c r="I18" s="168">
        <v>24</v>
      </c>
      <c r="J18" s="168">
        <v>24</v>
      </c>
      <c r="K18" s="168">
        <v>24</v>
      </c>
      <c r="L18" s="168">
        <v>24</v>
      </c>
      <c r="M18" s="168">
        <v>24</v>
      </c>
      <c r="N18" s="168">
        <v>24</v>
      </c>
      <c r="O18" s="168">
        <v>24</v>
      </c>
      <c r="P18" s="168">
        <v>24</v>
      </c>
      <c r="Q18" s="168">
        <v>24</v>
      </c>
    </row>
    <row r="19" spans="1:22">
      <c r="A19" s="113"/>
      <c r="B19" t="s">
        <v>3936</v>
      </c>
      <c r="C19" s="168">
        <v>26338</v>
      </c>
      <c r="D19" s="168">
        <v>26529</v>
      </c>
      <c r="E19" s="168">
        <v>25521</v>
      </c>
      <c r="F19" s="168">
        <v>27328</v>
      </c>
      <c r="G19" s="168">
        <v>28573</v>
      </c>
      <c r="H19" s="168">
        <v>31339</v>
      </c>
      <c r="I19" s="168">
        <v>33521</v>
      </c>
      <c r="J19" s="168">
        <v>33222</v>
      </c>
      <c r="K19" s="168">
        <v>36601</v>
      </c>
      <c r="L19" s="168">
        <v>38267</v>
      </c>
      <c r="M19" s="168">
        <v>40285</v>
      </c>
      <c r="N19" s="168">
        <v>45449</v>
      </c>
      <c r="O19" s="168">
        <v>50353</v>
      </c>
      <c r="P19" s="168">
        <v>54002</v>
      </c>
      <c r="Q19" s="168">
        <v>57464</v>
      </c>
    </row>
    <row r="20" spans="1:22">
      <c r="A20" s="113"/>
      <c r="B20" t="s">
        <v>2603</v>
      </c>
      <c r="C20" s="168">
        <v>10931</v>
      </c>
      <c r="D20" s="168">
        <v>10931</v>
      </c>
      <c r="E20" s="168">
        <v>10961</v>
      </c>
      <c r="F20" s="168">
        <v>10931</v>
      </c>
      <c r="G20" s="168">
        <v>10931</v>
      </c>
      <c r="H20" s="168">
        <v>10931</v>
      </c>
      <c r="I20" s="168">
        <v>10961</v>
      </c>
      <c r="J20" s="168">
        <v>10931</v>
      </c>
      <c r="K20" s="168">
        <v>10931</v>
      </c>
      <c r="L20" s="168">
        <v>10931</v>
      </c>
      <c r="M20" s="168">
        <v>10961</v>
      </c>
      <c r="N20" s="168">
        <v>20178</v>
      </c>
      <c r="O20" s="168">
        <v>29422</v>
      </c>
      <c r="P20" s="168">
        <v>38672</v>
      </c>
      <c r="Q20" s="168">
        <v>38778</v>
      </c>
    </row>
    <row r="21" spans="1:22">
      <c r="A21" s="113"/>
      <c r="B21" t="s">
        <v>3937</v>
      </c>
      <c r="C21" s="168">
        <v>4060</v>
      </c>
      <c r="D21" s="168">
        <v>4060</v>
      </c>
      <c r="E21" s="168">
        <v>4071</v>
      </c>
      <c r="F21" s="168">
        <v>4500</v>
      </c>
      <c r="G21" s="168">
        <v>6103</v>
      </c>
      <c r="H21" s="168">
        <v>8162</v>
      </c>
      <c r="I21" s="168">
        <v>9257</v>
      </c>
      <c r="J21" s="168">
        <v>9231</v>
      </c>
      <c r="K21" s="168">
        <v>9939</v>
      </c>
      <c r="L21" s="168">
        <v>9939</v>
      </c>
      <c r="M21" s="168">
        <v>10861</v>
      </c>
      <c r="N21" s="168">
        <v>10831</v>
      </c>
      <c r="O21" s="168">
        <v>10831</v>
      </c>
      <c r="P21" s="168">
        <v>10831</v>
      </c>
      <c r="Q21" s="168">
        <v>10861</v>
      </c>
    </row>
    <row r="22" spans="1:22">
      <c r="A22" s="113"/>
      <c r="B22" t="s">
        <v>3941</v>
      </c>
      <c r="C22" s="168">
        <v>11347</v>
      </c>
      <c r="D22" s="168">
        <v>11539</v>
      </c>
      <c r="E22" s="168">
        <v>10489</v>
      </c>
      <c r="F22" s="168">
        <v>11897</v>
      </c>
      <c r="G22" s="168">
        <v>11539</v>
      </c>
      <c r="H22" s="168">
        <v>12246</v>
      </c>
      <c r="I22" s="168">
        <v>13304</v>
      </c>
      <c r="J22" s="168">
        <v>13060</v>
      </c>
      <c r="K22" s="168">
        <v>15731</v>
      </c>
      <c r="L22" s="168">
        <v>17397</v>
      </c>
      <c r="M22" s="168">
        <v>18463</v>
      </c>
      <c r="N22" s="168">
        <v>14440</v>
      </c>
      <c r="O22" s="168">
        <v>10100</v>
      </c>
      <c r="P22" s="168">
        <v>4499</v>
      </c>
      <c r="Q22" s="168">
        <v>7825</v>
      </c>
    </row>
    <row r="23" spans="1:22">
      <c r="A23" s="113"/>
      <c r="C23" s="168"/>
      <c r="D23" s="168"/>
      <c r="E23" s="168"/>
      <c r="F23" s="168"/>
      <c r="G23" s="168"/>
      <c r="H23" s="168"/>
      <c r="I23" s="168"/>
      <c r="J23" s="168"/>
      <c r="K23" s="168"/>
      <c r="L23" s="168"/>
      <c r="M23" s="168"/>
      <c r="N23" s="168"/>
      <c r="O23" s="168"/>
      <c r="P23" s="168"/>
      <c r="Q23" s="168"/>
    </row>
    <row r="24" spans="1:22">
      <c r="A24" s="113"/>
      <c r="B24" t="s">
        <v>3819</v>
      </c>
      <c r="C24" s="168">
        <v>313335</v>
      </c>
      <c r="D24" s="168">
        <v>323798</v>
      </c>
      <c r="E24" s="168">
        <v>334398</v>
      </c>
      <c r="F24" s="168">
        <v>345380</v>
      </c>
      <c r="G24" s="168">
        <v>356502</v>
      </c>
      <c r="H24" s="168">
        <v>367653</v>
      </c>
      <c r="I24" s="168">
        <v>379297</v>
      </c>
      <c r="J24" s="168">
        <v>390908</v>
      </c>
      <c r="K24" s="168">
        <v>402744</v>
      </c>
      <c r="L24" s="168">
        <v>415107</v>
      </c>
      <c r="M24" s="168">
        <v>427975</v>
      </c>
      <c r="N24" s="168">
        <v>441302</v>
      </c>
      <c r="O24" s="168">
        <v>455263</v>
      </c>
      <c r="P24" s="168">
        <v>469773</v>
      </c>
      <c r="Q24" s="168">
        <v>484788</v>
      </c>
    </row>
    <row r="25" spans="1:22">
      <c r="A25" s="113"/>
      <c r="B25" t="s">
        <v>4082</v>
      </c>
    </row>
    <row r="26" spans="1:22">
      <c r="C26" s="168"/>
      <c r="D26" s="168"/>
      <c r="E26" s="168"/>
      <c r="F26" s="168"/>
      <c r="G26" s="168"/>
      <c r="H26" s="168"/>
      <c r="I26" s="168"/>
      <c r="J26" s="168"/>
      <c r="K26" s="168"/>
      <c r="L26" s="168"/>
      <c r="M26" s="168"/>
      <c r="N26" s="168"/>
      <c r="O26" s="168"/>
      <c r="P26" s="168"/>
      <c r="Q26" s="168"/>
    </row>
    <row r="31" spans="1:22">
      <c r="B31" t="s">
        <v>3810</v>
      </c>
      <c r="C31" s="293" t="s">
        <v>3927</v>
      </c>
      <c r="D31" s="189" t="s">
        <v>3938</v>
      </c>
      <c r="E31" s="189" t="s">
        <v>3940</v>
      </c>
      <c r="F31" s="189" t="s">
        <v>2581</v>
      </c>
      <c r="G31" s="189" t="s">
        <v>3800</v>
      </c>
      <c r="H31" s="189" t="s">
        <v>69</v>
      </c>
      <c r="I31" s="189" t="s">
        <v>3939</v>
      </c>
      <c r="J31" s="295" t="s">
        <v>3930</v>
      </c>
      <c r="K31" s="296" t="s">
        <v>3931</v>
      </c>
      <c r="L31" s="187" t="s">
        <v>3805</v>
      </c>
      <c r="M31" s="187" t="s">
        <v>3932</v>
      </c>
      <c r="N31" s="187" t="s">
        <v>1272</v>
      </c>
      <c r="O31" s="187" t="s">
        <v>3966</v>
      </c>
      <c r="P31" s="187" t="s">
        <v>3935</v>
      </c>
      <c r="Q31" s="299" t="s">
        <v>3936</v>
      </c>
      <c r="R31" s="196" t="s">
        <v>2603</v>
      </c>
      <c r="S31" s="196" t="s">
        <v>3937</v>
      </c>
      <c r="T31" s="196" t="s">
        <v>3941</v>
      </c>
      <c r="U31" s="288" t="s">
        <v>3819</v>
      </c>
      <c r="V31" s="186" t="s">
        <v>3943</v>
      </c>
    </row>
    <row r="32" spans="1:22">
      <c r="B32">
        <v>2018</v>
      </c>
      <c r="C32" s="294">
        <v>232995</v>
      </c>
      <c r="D32" s="190">
        <v>164714</v>
      </c>
      <c r="E32" s="190">
        <v>25014</v>
      </c>
      <c r="F32" s="190">
        <v>34502</v>
      </c>
      <c r="G32" s="190">
        <v>2380</v>
      </c>
      <c r="H32" s="190">
        <v>2560</v>
      </c>
      <c r="I32" s="189">
        <v>3825</v>
      </c>
      <c r="J32" s="297">
        <v>80340</v>
      </c>
      <c r="K32" s="298">
        <v>54003</v>
      </c>
      <c r="L32" s="188">
        <v>32208</v>
      </c>
      <c r="M32" s="188">
        <v>13833</v>
      </c>
      <c r="N32" s="187">
        <v>6671</v>
      </c>
      <c r="O32" s="187">
        <v>1266</v>
      </c>
      <c r="P32" s="188">
        <v>24</v>
      </c>
      <c r="Q32" s="300">
        <v>26338</v>
      </c>
      <c r="R32" s="198">
        <v>10931</v>
      </c>
      <c r="S32" s="198">
        <v>4060</v>
      </c>
      <c r="T32" s="198">
        <v>11347</v>
      </c>
      <c r="U32" s="289">
        <v>313335</v>
      </c>
      <c r="V32" s="201">
        <f>100*J32/(C32+J32)</f>
        <v>25.640289147398153</v>
      </c>
    </row>
    <row r="33" spans="2:22">
      <c r="B33">
        <v>2019</v>
      </c>
      <c r="C33" s="294">
        <v>234220</v>
      </c>
      <c r="D33" s="190">
        <v>170743</v>
      </c>
      <c r="E33" s="190">
        <v>20905</v>
      </c>
      <c r="F33" s="190">
        <v>35370</v>
      </c>
      <c r="G33" s="190">
        <v>1221</v>
      </c>
      <c r="H33" s="190">
        <v>2157</v>
      </c>
      <c r="I33" s="189">
        <v>3825</v>
      </c>
      <c r="J33" s="297">
        <v>89578</v>
      </c>
      <c r="K33" s="298">
        <v>63049</v>
      </c>
      <c r="L33" s="188">
        <v>32329</v>
      </c>
      <c r="M33" s="188">
        <v>18155</v>
      </c>
      <c r="N33" s="187">
        <v>6651</v>
      </c>
      <c r="O33" s="187">
        <v>5889</v>
      </c>
      <c r="P33" s="188">
        <v>24</v>
      </c>
      <c r="Q33" s="300">
        <v>26529</v>
      </c>
      <c r="R33" s="198">
        <v>10931</v>
      </c>
      <c r="S33" s="198">
        <v>4060</v>
      </c>
      <c r="T33" s="198">
        <v>11539</v>
      </c>
      <c r="U33" s="289">
        <v>323798</v>
      </c>
      <c r="V33" s="201">
        <f t="shared" ref="V33:V46" si="0">100*J33/(C33+J33)</f>
        <v>27.664778658299308</v>
      </c>
    </row>
    <row r="34" spans="2:22">
      <c r="B34">
        <v>2020</v>
      </c>
      <c r="C34" s="294">
        <v>238535</v>
      </c>
      <c r="D34" s="190">
        <v>176844</v>
      </c>
      <c r="E34" s="190">
        <v>17870</v>
      </c>
      <c r="F34" s="190">
        <v>35529</v>
      </c>
      <c r="G34" s="190">
        <v>1941</v>
      </c>
      <c r="H34" s="190">
        <v>2526</v>
      </c>
      <c r="I34" s="189">
        <v>3825</v>
      </c>
      <c r="J34" s="297">
        <v>95863</v>
      </c>
      <c r="K34" s="298">
        <v>70342</v>
      </c>
      <c r="L34" s="188">
        <v>32404</v>
      </c>
      <c r="M34" s="188">
        <v>23600</v>
      </c>
      <c r="N34" s="187">
        <v>5553</v>
      </c>
      <c r="O34" s="187">
        <v>8761</v>
      </c>
      <c r="P34" s="188">
        <v>24</v>
      </c>
      <c r="Q34" s="300">
        <v>25521</v>
      </c>
      <c r="R34" s="198">
        <v>10961</v>
      </c>
      <c r="S34" s="198">
        <v>4071</v>
      </c>
      <c r="T34" s="198">
        <v>10489</v>
      </c>
      <c r="U34" s="289">
        <v>334398</v>
      </c>
      <c r="V34" s="201">
        <f t="shared" si="0"/>
        <v>28.667336527132338</v>
      </c>
    </row>
    <row r="35" spans="2:22">
      <c r="B35">
        <v>2021</v>
      </c>
      <c r="C35" s="294">
        <v>241340</v>
      </c>
      <c r="D35" s="190">
        <v>183344</v>
      </c>
      <c r="E35" s="190">
        <v>12377</v>
      </c>
      <c r="F35" s="190">
        <v>35450</v>
      </c>
      <c r="G35" s="190">
        <v>4032</v>
      </c>
      <c r="H35" s="190">
        <v>2311</v>
      </c>
      <c r="I35" s="189">
        <v>3825</v>
      </c>
      <c r="J35" s="297">
        <v>104040</v>
      </c>
      <c r="K35" s="298">
        <v>76712</v>
      </c>
      <c r="L35" s="188">
        <v>32334</v>
      </c>
      <c r="M35" s="188">
        <v>26390</v>
      </c>
      <c r="N35" s="187">
        <v>6403</v>
      </c>
      <c r="O35" s="187">
        <v>11561</v>
      </c>
      <c r="P35" s="188">
        <v>24</v>
      </c>
      <c r="Q35" s="300">
        <v>27328</v>
      </c>
      <c r="R35" s="198">
        <v>10931</v>
      </c>
      <c r="S35" s="198">
        <v>4500</v>
      </c>
      <c r="T35" s="198">
        <v>11897</v>
      </c>
      <c r="U35" s="289">
        <v>345380</v>
      </c>
      <c r="V35" s="201">
        <f t="shared" si="0"/>
        <v>30.123342405466442</v>
      </c>
    </row>
    <row r="36" spans="2:22">
      <c r="B36">
        <v>2022</v>
      </c>
      <c r="C36" s="294">
        <v>239658</v>
      </c>
      <c r="D36" s="190">
        <v>186126</v>
      </c>
      <c r="E36" s="190">
        <v>10720</v>
      </c>
      <c r="F36" s="190">
        <v>35450</v>
      </c>
      <c r="G36" s="190">
        <v>1356</v>
      </c>
      <c r="H36" s="190">
        <v>2181</v>
      </c>
      <c r="I36" s="189">
        <v>3825</v>
      </c>
      <c r="J36" s="297">
        <v>116843</v>
      </c>
      <c r="K36" s="298">
        <v>88270</v>
      </c>
      <c r="L36" s="188">
        <v>32334</v>
      </c>
      <c r="M36" s="188">
        <v>36134</v>
      </c>
      <c r="N36" s="187">
        <v>6306</v>
      </c>
      <c r="O36" s="187">
        <v>13472</v>
      </c>
      <c r="P36" s="188">
        <v>24</v>
      </c>
      <c r="Q36" s="300">
        <v>28573</v>
      </c>
      <c r="R36" s="198">
        <v>10931</v>
      </c>
      <c r="S36" s="198">
        <v>6103</v>
      </c>
      <c r="T36" s="198">
        <v>11539</v>
      </c>
      <c r="U36" s="289">
        <v>356502</v>
      </c>
      <c r="V36" s="201">
        <f t="shared" si="0"/>
        <v>32.774943127789264</v>
      </c>
    </row>
    <row r="37" spans="2:22">
      <c r="B37">
        <v>2023</v>
      </c>
      <c r="C37" s="294">
        <v>243491</v>
      </c>
      <c r="D37" s="190">
        <v>191721</v>
      </c>
      <c r="E37" s="190">
        <v>9534</v>
      </c>
      <c r="F37" s="190">
        <v>35450</v>
      </c>
      <c r="G37" s="190">
        <v>1241</v>
      </c>
      <c r="H37" s="190">
        <v>1719</v>
      </c>
      <c r="I37" s="189">
        <v>3825</v>
      </c>
      <c r="J37" s="297">
        <v>124162</v>
      </c>
      <c r="K37" s="298">
        <v>92823</v>
      </c>
      <c r="L37" s="188">
        <v>32334</v>
      </c>
      <c r="M37" s="188">
        <v>40180</v>
      </c>
      <c r="N37" s="187">
        <v>6306</v>
      </c>
      <c r="O37" s="187">
        <v>13978</v>
      </c>
      <c r="P37" s="188">
        <v>24</v>
      </c>
      <c r="Q37" s="300">
        <v>31339</v>
      </c>
      <c r="R37" s="198">
        <v>10931</v>
      </c>
      <c r="S37" s="198">
        <v>8162</v>
      </c>
      <c r="T37" s="198">
        <v>12246</v>
      </c>
      <c r="U37" s="289">
        <v>367653</v>
      </c>
      <c r="V37" s="201">
        <f t="shared" si="0"/>
        <v>33.771518252265047</v>
      </c>
    </row>
    <row r="38" spans="2:22">
      <c r="B38">
        <v>2024</v>
      </c>
      <c r="C38" s="294">
        <v>243551</v>
      </c>
      <c r="D38" s="190">
        <v>189770</v>
      </c>
      <c r="E38" s="190">
        <v>9293</v>
      </c>
      <c r="F38" s="190">
        <v>35529</v>
      </c>
      <c r="G38" s="190">
        <v>238</v>
      </c>
      <c r="H38" s="190">
        <v>1494</v>
      </c>
      <c r="I38" s="190">
        <v>7227</v>
      </c>
      <c r="J38" s="297">
        <v>135746</v>
      </c>
      <c r="K38" s="298">
        <v>102225</v>
      </c>
      <c r="L38" s="188">
        <v>34433</v>
      </c>
      <c r="M38" s="188">
        <v>46899</v>
      </c>
      <c r="N38" s="187">
        <v>6324</v>
      </c>
      <c r="O38" s="187">
        <v>14544</v>
      </c>
      <c r="P38" s="188">
        <v>24</v>
      </c>
      <c r="Q38" s="300">
        <v>33521</v>
      </c>
      <c r="R38" s="198">
        <v>10961</v>
      </c>
      <c r="S38" s="198">
        <v>9257</v>
      </c>
      <c r="T38" s="198">
        <v>13304</v>
      </c>
      <c r="U38" s="289">
        <v>379297</v>
      </c>
      <c r="V38" s="201">
        <f t="shared" si="0"/>
        <v>35.788840934676521</v>
      </c>
    </row>
    <row r="39" spans="2:22">
      <c r="B39">
        <v>2025</v>
      </c>
      <c r="C39" s="294">
        <v>251107</v>
      </c>
      <c r="D39" s="190">
        <v>197489</v>
      </c>
      <c r="E39" s="190">
        <v>9287</v>
      </c>
      <c r="F39" s="190">
        <v>35450</v>
      </c>
      <c r="G39" s="190">
        <v>242</v>
      </c>
      <c r="H39" s="190">
        <v>1420</v>
      </c>
      <c r="I39" s="190">
        <v>7218</v>
      </c>
      <c r="J39" s="297">
        <v>139802</v>
      </c>
      <c r="K39" s="298">
        <v>106580</v>
      </c>
      <c r="L39" s="188">
        <v>34565</v>
      </c>
      <c r="M39" s="188">
        <v>50452</v>
      </c>
      <c r="N39" s="187">
        <v>6491</v>
      </c>
      <c r="O39" s="187">
        <v>15047</v>
      </c>
      <c r="P39" s="188">
        <v>24</v>
      </c>
      <c r="Q39" s="300">
        <v>33222</v>
      </c>
      <c r="R39" s="198">
        <v>10931</v>
      </c>
      <c r="S39" s="198">
        <v>9231</v>
      </c>
      <c r="T39" s="198">
        <v>13060</v>
      </c>
      <c r="U39" s="289">
        <v>390908</v>
      </c>
      <c r="V39" s="201">
        <f t="shared" si="0"/>
        <v>35.76331064263038</v>
      </c>
    </row>
    <row r="40" spans="2:22">
      <c r="B40">
        <v>2026</v>
      </c>
      <c r="C40" s="294">
        <v>257259</v>
      </c>
      <c r="D40" s="190">
        <v>201085</v>
      </c>
      <c r="E40" s="190">
        <v>9287</v>
      </c>
      <c r="F40" s="190">
        <v>35450</v>
      </c>
      <c r="G40" s="190">
        <v>2812</v>
      </c>
      <c r="H40" s="190">
        <v>1407</v>
      </c>
      <c r="I40" s="190">
        <v>7218</v>
      </c>
      <c r="J40" s="297">
        <v>145485</v>
      </c>
      <c r="K40" s="298">
        <v>108884</v>
      </c>
      <c r="L40" s="188">
        <v>34565</v>
      </c>
      <c r="M40" s="188">
        <v>51121</v>
      </c>
      <c r="N40" s="188">
        <v>7542</v>
      </c>
      <c r="O40" s="187">
        <v>15631</v>
      </c>
      <c r="P40" s="188">
        <v>24</v>
      </c>
      <c r="Q40" s="300">
        <v>36601</v>
      </c>
      <c r="R40" s="198">
        <v>10931</v>
      </c>
      <c r="S40" s="198">
        <v>9939</v>
      </c>
      <c r="T40" s="198">
        <v>15731</v>
      </c>
      <c r="U40" s="289">
        <v>402744</v>
      </c>
      <c r="V40" s="201">
        <f t="shared" si="0"/>
        <v>36.123443179786662</v>
      </c>
    </row>
    <row r="41" spans="2:22">
      <c r="B41">
        <v>2027</v>
      </c>
      <c r="C41" s="294">
        <v>262611</v>
      </c>
      <c r="D41" s="190">
        <v>209010</v>
      </c>
      <c r="E41" s="190">
        <v>9287</v>
      </c>
      <c r="F41" s="190">
        <v>35450</v>
      </c>
      <c r="G41" s="190">
        <v>267</v>
      </c>
      <c r="H41" s="190">
        <v>1379</v>
      </c>
      <c r="I41" s="190">
        <v>7218</v>
      </c>
      <c r="J41" s="297">
        <v>152496</v>
      </c>
      <c r="K41" s="298">
        <v>114229</v>
      </c>
      <c r="L41" s="188">
        <v>34705</v>
      </c>
      <c r="M41" s="188">
        <v>53984</v>
      </c>
      <c r="N41" s="188">
        <v>9294</v>
      </c>
      <c r="O41" s="187">
        <v>16221</v>
      </c>
      <c r="P41" s="188">
        <v>24</v>
      </c>
      <c r="Q41" s="300">
        <v>38267</v>
      </c>
      <c r="R41" s="198">
        <v>10931</v>
      </c>
      <c r="S41" s="198">
        <v>9939</v>
      </c>
      <c r="T41" s="198">
        <v>17397</v>
      </c>
      <c r="U41" s="289">
        <v>415107</v>
      </c>
      <c r="V41" s="201">
        <f t="shared" si="0"/>
        <v>36.736552262428724</v>
      </c>
    </row>
    <row r="42" spans="2:22">
      <c r="B42">
        <v>2028</v>
      </c>
      <c r="C42" s="294">
        <v>268704</v>
      </c>
      <c r="D42" s="190">
        <v>212760</v>
      </c>
      <c r="E42" s="190">
        <v>9293</v>
      </c>
      <c r="F42" s="190">
        <v>35529</v>
      </c>
      <c r="G42" s="190">
        <v>2508</v>
      </c>
      <c r="H42" s="190">
        <v>1387</v>
      </c>
      <c r="I42" s="190">
        <v>7227</v>
      </c>
      <c r="J42" s="297">
        <v>159271</v>
      </c>
      <c r="K42" s="298">
        <v>118986</v>
      </c>
      <c r="L42" s="188">
        <v>36685</v>
      </c>
      <c r="M42" s="188">
        <v>55141</v>
      </c>
      <c r="N42" s="188">
        <v>10257</v>
      </c>
      <c r="O42" s="187">
        <v>16879</v>
      </c>
      <c r="P42" s="188">
        <v>24</v>
      </c>
      <c r="Q42" s="300">
        <v>40285</v>
      </c>
      <c r="R42" s="198">
        <v>10961</v>
      </c>
      <c r="S42" s="198">
        <v>10861</v>
      </c>
      <c r="T42" s="198">
        <v>18463</v>
      </c>
      <c r="U42" s="289">
        <v>427975</v>
      </c>
      <c r="V42" s="201">
        <f t="shared" si="0"/>
        <v>37.215024242070214</v>
      </c>
    </row>
    <row r="43" spans="2:22">
      <c r="B43">
        <v>2029</v>
      </c>
      <c r="C43" s="294">
        <v>274889</v>
      </c>
      <c r="D43" s="190">
        <v>221174</v>
      </c>
      <c r="E43" s="190">
        <v>9287</v>
      </c>
      <c r="F43" s="190">
        <v>35450</v>
      </c>
      <c r="G43" s="190">
        <v>321</v>
      </c>
      <c r="H43" s="190">
        <v>1439</v>
      </c>
      <c r="I43" s="190">
        <v>7218</v>
      </c>
      <c r="J43" s="297">
        <v>166412</v>
      </c>
      <c r="K43" s="298">
        <v>120963</v>
      </c>
      <c r="L43" s="188">
        <v>36918</v>
      </c>
      <c r="M43" s="188">
        <v>56352</v>
      </c>
      <c r="N43" s="188">
        <v>10229</v>
      </c>
      <c r="O43" s="187">
        <v>17440</v>
      </c>
      <c r="P43" s="188">
        <v>24</v>
      </c>
      <c r="Q43" s="300">
        <v>45449</v>
      </c>
      <c r="R43" s="198">
        <v>20178</v>
      </c>
      <c r="S43" s="198">
        <v>10831</v>
      </c>
      <c r="T43" s="198">
        <v>14440</v>
      </c>
      <c r="U43" s="289">
        <v>441302</v>
      </c>
      <c r="V43" s="201">
        <f t="shared" si="0"/>
        <v>37.709409224089683</v>
      </c>
    </row>
    <row r="44" spans="2:22">
      <c r="B44">
        <v>2030</v>
      </c>
      <c r="C44" s="294">
        <v>279058</v>
      </c>
      <c r="D44" s="190">
        <v>231981</v>
      </c>
      <c r="E44" s="190">
        <v>9287</v>
      </c>
      <c r="F44" s="190">
        <v>28846</v>
      </c>
      <c r="G44" s="190">
        <v>356</v>
      </c>
      <c r="H44" s="190">
        <v>1371</v>
      </c>
      <c r="I44" s="190">
        <v>7218</v>
      </c>
      <c r="J44" s="297">
        <v>176204</v>
      </c>
      <c r="K44" s="298">
        <v>125851</v>
      </c>
      <c r="L44" s="188">
        <v>39246</v>
      </c>
      <c r="M44" s="188">
        <v>57454</v>
      </c>
      <c r="N44" s="188">
        <v>10930</v>
      </c>
      <c r="O44" s="187">
        <v>18196</v>
      </c>
      <c r="P44" s="188">
        <v>24</v>
      </c>
      <c r="Q44" s="300">
        <v>50353</v>
      </c>
      <c r="R44" s="198">
        <v>29422</v>
      </c>
      <c r="S44" s="198">
        <v>10831</v>
      </c>
      <c r="T44" s="198">
        <v>10100</v>
      </c>
      <c r="U44" s="289">
        <v>455263</v>
      </c>
      <c r="V44" s="201">
        <f t="shared" si="0"/>
        <v>38.703867223708549</v>
      </c>
    </row>
    <row r="45" spans="2:22">
      <c r="B45">
        <v>2031</v>
      </c>
      <c r="C45" s="294">
        <v>286253</v>
      </c>
      <c r="D45" s="190">
        <v>239166</v>
      </c>
      <c r="E45" s="190">
        <v>9287</v>
      </c>
      <c r="F45" s="190">
        <v>28846</v>
      </c>
      <c r="G45" s="190">
        <v>395</v>
      </c>
      <c r="H45" s="190">
        <v>1340</v>
      </c>
      <c r="I45" s="190">
        <v>7218</v>
      </c>
      <c r="J45" s="297">
        <v>183520</v>
      </c>
      <c r="K45" s="298">
        <v>129518</v>
      </c>
      <c r="L45" s="188">
        <v>39253</v>
      </c>
      <c r="M45" s="188">
        <v>59536</v>
      </c>
      <c r="N45" s="188">
        <v>11667</v>
      </c>
      <c r="O45" s="187">
        <v>19038</v>
      </c>
      <c r="P45" s="188">
        <v>24</v>
      </c>
      <c r="Q45" s="300">
        <v>54002</v>
      </c>
      <c r="R45" s="198">
        <v>38672</v>
      </c>
      <c r="S45" s="198">
        <v>10831</v>
      </c>
      <c r="T45" s="198">
        <v>4499</v>
      </c>
      <c r="U45" s="289">
        <v>469773</v>
      </c>
      <c r="V45" s="201">
        <f t="shared" si="0"/>
        <v>39.06567640115545</v>
      </c>
    </row>
    <row r="46" spans="2:22">
      <c r="B46">
        <v>2032</v>
      </c>
      <c r="C46" s="294">
        <v>292434</v>
      </c>
      <c r="D46" s="190">
        <v>246990</v>
      </c>
      <c r="E46" s="190">
        <v>7540</v>
      </c>
      <c r="F46" s="190">
        <v>28925</v>
      </c>
      <c r="G46" s="190">
        <v>434</v>
      </c>
      <c r="H46" s="190">
        <v>1316</v>
      </c>
      <c r="I46" s="190">
        <v>7227</v>
      </c>
      <c r="J46" s="297">
        <v>192355</v>
      </c>
      <c r="K46" s="298">
        <v>134891</v>
      </c>
      <c r="L46" s="188">
        <v>40563</v>
      </c>
      <c r="M46" s="188">
        <v>62237</v>
      </c>
      <c r="N46" s="188">
        <v>12068</v>
      </c>
      <c r="O46" s="187">
        <v>19998</v>
      </c>
      <c r="P46" s="188">
        <v>24</v>
      </c>
      <c r="Q46" s="300">
        <v>57464</v>
      </c>
      <c r="R46" s="198">
        <v>38778</v>
      </c>
      <c r="S46" s="198">
        <v>10861</v>
      </c>
      <c r="T46" s="198">
        <v>7825</v>
      </c>
      <c r="U46" s="289">
        <v>484788</v>
      </c>
      <c r="V46" s="201">
        <f t="shared" si="0"/>
        <v>39.678086755268787</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DC79F-B39A-4881-845A-325C9DB15381}">
  <dimension ref="B2:V46"/>
  <sheetViews>
    <sheetView zoomScaleNormal="100" workbookViewId="0">
      <selection activeCell="S21" sqref="S21"/>
    </sheetView>
  </sheetViews>
  <sheetFormatPr baseColWidth="10" defaultColWidth="9.140625" defaultRowHeight="12.75"/>
  <cols>
    <col min="2" max="2" width="26" customWidth="1"/>
    <col min="3" max="3" width="15.28515625" customWidth="1"/>
    <col min="4" max="9" width="10.140625" customWidth="1"/>
    <col min="10" max="11" width="15.28515625" customWidth="1"/>
    <col min="12" max="16" width="10.140625" customWidth="1"/>
    <col min="17" max="17" width="15.28515625" customWidth="1"/>
    <col min="18" max="20" width="10.140625" customWidth="1"/>
    <col min="21" max="21" width="15.28515625" customWidth="1"/>
    <col min="22" max="22" width="10.140625" customWidth="1"/>
  </cols>
  <sheetData>
    <row r="2" spans="2:19">
      <c r="B2" s="290" t="s">
        <v>3999</v>
      </c>
    </row>
    <row r="3" spans="2:19">
      <c r="B3" s="291" t="s">
        <v>4078</v>
      </c>
      <c r="S3" t="s">
        <v>4098</v>
      </c>
    </row>
    <row r="4" spans="2:19">
      <c r="B4" t="s">
        <v>3810</v>
      </c>
      <c r="C4">
        <v>2018</v>
      </c>
      <c r="D4">
        <v>2019</v>
      </c>
      <c r="E4">
        <v>2020</v>
      </c>
      <c r="F4">
        <v>2021</v>
      </c>
      <c r="G4">
        <v>2022</v>
      </c>
      <c r="H4">
        <v>2023</v>
      </c>
      <c r="I4">
        <v>2024</v>
      </c>
      <c r="J4">
        <v>2025</v>
      </c>
      <c r="K4">
        <v>2026</v>
      </c>
      <c r="L4">
        <v>2027</v>
      </c>
      <c r="M4">
        <v>2028</v>
      </c>
      <c r="N4">
        <v>2029</v>
      </c>
      <c r="O4">
        <v>2030</v>
      </c>
      <c r="P4">
        <v>2031</v>
      </c>
      <c r="Q4">
        <v>2032</v>
      </c>
    </row>
    <row r="5" spans="2:19">
      <c r="B5" t="s">
        <v>3927</v>
      </c>
      <c r="C5" s="168"/>
      <c r="D5" s="168"/>
      <c r="E5" s="168"/>
      <c r="F5" s="168"/>
      <c r="G5" s="168"/>
      <c r="H5" s="168"/>
      <c r="I5" s="168"/>
      <c r="J5" s="168"/>
      <c r="K5" s="168"/>
      <c r="L5" s="168"/>
      <c r="M5" s="168"/>
      <c r="N5" s="168"/>
      <c r="O5" s="168"/>
      <c r="P5" s="168"/>
      <c r="Q5" s="168"/>
    </row>
    <row r="6" spans="2:19">
      <c r="B6" t="s">
        <v>3938</v>
      </c>
      <c r="C6" s="168"/>
      <c r="D6" s="168"/>
      <c r="E6" s="168"/>
      <c r="F6" s="168"/>
      <c r="G6" s="168"/>
      <c r="H6" s="168"/>
      <c r="I6" s="168"/>
      <c r="J6" s="168"/>
      <c r="K6" s="168"/>
      <c r="L6" s="168"/>
      <c r="M6" s="168"/>
      <c r="N6" s="168"/>
      <c r="O6" s="168"/>
      <c r="P6" s="168"/>
      <c r="Q6" s="168"/>
    </row>
    <row r="7" spans="2:19">
      <c r="B7" t="s">
        <v>3940</v>
      </c>
      <c r="C7" s="168"/>
      <c r="D7" s="168"/>
      <c r="E7" s="168"/>
      <c r="F7" s="168"/>
      <c r="G7" s="168"/>
      <c r="H7" s="168"/>
      <c r="I7" s="168"/>
      <c r="J7" s="168"/>
      <c r="K7" s="168"/>
      <c r="L7" s="168"/>
      <c r="M7" s="168"/>
      <c r="N7" s="168"/>
      <c r="O7" s="168"/>
      <c r="P7" s="168"/>
      <c r="Q7" s="168"/>
    </row>
    <row r="8" spans="2:19">
      <c r="B8" t="s">
        <v>2581</v>
      </c>
      <c r="C8" s="168"/>
      <c r="D8" s="168"/>
      <c r="E8" s="168"/>
      <c r="F8" s="168"/>
      <c r="G8" s="168"/>
      <c r="H8" s="168"/>
      <c r="I8" s="168"/>
      <c r="J8" s="168"/>
      <c r="K8" s="168"/>
      <c r="L8" s="168"/>
      <c r="M8" s="168"/>
      <c r="N8" s="168"/>
      <c r="O8" s="168"/>
      <c r="P8" s="168"/>
      <c r="Q8" s="168"/>
    </row>
    <row r="9" spans="2:19">
      <c r="B9" t="s">
        <v>3800</v>
      </c>
      <c r="C9" s="168"/>
      <c r="D9" s="168"/>
      <c r="E9" s="168"/>
      <c r="F9" s="168"/>
      <c r="G9" s="168"/>
      <c r="H9" s="168"/>
      <c r="I9" s="168"/>
      <c r="J9" s="168"/>
      <c r="K9" s="168"/>
      <c r="L9" s="168"/>
      <c r="M9" s="168"/>
      <c r="N9" s="168"/>
      <c r="O9" s="168"/>
      <c r="P9" s="168"/>
      <c r="Q9" s="168"/>
    </row>
    <row r="10" spans="2:19">
      <c r="B10" t="s">
        <v>69</v>
      </c>
      <c r="C10" s="168"/>
      <c r="D10" s="168"/>
      <c r="E10" s="168"/>
      <c r="F10" s="168"/>
      <c r="G10" s="168"/>
      <c r="H10" s="168"/>
      <c r="I10" s="168"/>
      <c r="J10" s="168"/>
      <c r="K10" s="168"/>
      <c r="L10" s="168"/>
      <c r="M10" s="168"/>
      <c r="N10" s="168"/>
      <c r="O10" s="168"/>
      <c r="P10" s="168"/>
      <c r="Q10" s="168"/>
    </row>
    <row r="11" spans="2:19">
      <c r="B11" t="s">
        <v>3939</v>
      </c>
      <c r="C11" s="168"/>
      <c r="D11" s="168"/>
      <c r="E11" s="168"/>
      <c r="F11" s="168"/>
      <c r="G11" s="168"/>
      <c r="H11" s="168"/>
      <c r="I11" s="168"/>
      <c r="J11" s="168"/>
      <c r="K11" s="168"/>
      <c r="L11" s="168"/>
      <c r="M11" s="168"/>
      <c r="N11" s="168"/>
      <c r="O11" s="168"/>
      <c r="P11" s="168"/>
      <c r="Q11" s="168"/>
    </row>
    <row r="12" spans="2:19">
      <c r="B12" t="s">
        <v>3930</v>
      </c>
      <c r="C12" s="168"/>
      <c r="D12" s="168"/>
      <c r="E12" s="168"/>
      <c r="F12" s="168"/>
      <c r="G12" s="168"/>
      <c r="H12" s="168"/>
      <c r="I12" s="168"/>
      <c r="J12" s="168"/>
      <c r="K12" s="168"/>
      <c r="L12" s="168"/>
      <c r="M12" s="168"/>
      <c r="N12" s="168"/>
      <c r="O12" s="168"/>
      <c r="P12" s="168"/>
      <c r="Q12" s="168"/>
    </row>
    <row r="13" spans="2:19">
      <c r="B13" t="s">
        <v>3931</v>
      </c>
      <c r="C13" s="168"/>
      <c r="D13" s="168"/>
      <c r="E13" s="168"/>
      <c r="F13" s="168"/>
      <c r="G13" s="168"/>
      <c r="H13" s="168"/>
      <c r="I13" s="168"/>
      <c r="J13" s="168"/>
      <c r="K13" s="168"/>
      <c r="L13" s="168"/>
      <c r="M13" s="168"/>
      <c r="N13" s="168"/>
      <c r="O13" s="168"/>
      <c r="P13" s="168"/>
      <c r="Q13" s="168"/>
    </row>
    <row r="14" spans="2:19">
      <c r="B14" t="s">
        <v>3805</v>
      </c>
      <c r="C14" s="309">
        <f>'Evolución Gen (GWh) 2018-2032'!C14*1000/('Evolución Cap (MW) 2018-2032'!C14*365*24)</f>
        <v>0.29083312203505168</v>
      </c>
      <c r="D14" s="309">
        <f>'Evolución Gen (GWh) 2018-2032'!D14*1000/('Evolución Cap (MW) 2018-2032'!D14*365*24)</f>
        <v>0.29125760509472426</v>
      </c>
      <c r="E14" s="309">
        <f>'Evolución Gen (GWh) 2018-2032'!E14*1000/('Evolución Cap (MW) 2018-2032'!E14*365*24)</f>
        <v>0.2919332931884514</v>
      </c>
      <c r="F14" s="309">
        <f>'Evolución Gen (GWh) 2018-2032'!F14*1000/('Evolución Cap (MW) 2018-2032'!F14*365*24)</f>
        <v>0.29130265096763941</v>
      </c>
      <c r="G14" s="309">
        <f>'Evolución Gen (GWh) 2018-2032'!G14*1000/('Evolución Cap (MW) 2018-2032'!G14*365*24)</f>
        <v>0.29130265096763941</v>
      </c>
      <c r="H14" s="309">
        <f>'Evolución Gen (GWh) 2018-2032'!H14*1000/('Evolución Cap (MW) 2018-2032'!H14*365*24)</f>
        <v>0.29130265096763941</v>
      </c>
      <c r="I14" s="309">
        <f>'Evolución Gen (GWh) 2018-2032'!I14*1000/('Evolución Cap (MW) 2018-2032'!I14*365*24)</f>
        <v>0.29925449277176075</v>
      </c>
      <c r="J14" s="309">
        <f>'Evolución Gen (GWh) 2018-2032'!J14*1000/('Evolución Cap (MW) 2018-2032'!J14*365*24)</f>
        <v>0.29896774175691487</v>
      </c>
      <c r="K14" s="309">
        <f>'Evolución Gen (GWh) 2018-2032'!K14*1000/('Evolución Cap (MW) 2018-2032'!K14*365*24)</f>
        <v>0.29896774175691487</v>
      </c>
      <c r="L14" s="309">
        <f>'Evolución Gen (GWh) 2018-2032'!L14*1000/('Evolución Cap (MW) 2018-2032'!L14*365*24)</f>
        <v>0.29913606092325429</v>
      </c>
      <c r="M14" s="309">
        <f>'Evolución Gen (GWh) 2018-2032'!M14*1000/('Evolución Cap (MW) 2018-2032'!M14*365*24)</f>
        <v>0.30621419919039589</v>
      </c>
      <c r="N14" s="309">
        <f>'Evolución Gen (GWh) 2018-2032'!N14*1000/('Evolución Cap (MW) 2018-2032'!N14*365*24)</f>
        <v>0.30656751012176009</v>
      </c>
      <c r="O14" s="309">
        <f>'Evolución Gen (GWh) 2018-2032'!O14*1000/('Evolución Cap (MW) 2018-2032'!O14*365*24)</f>
        <v>0.31127193679575971</v>
      </c>
      <c r="P14" s="309">
        <f>'Evolución Gen (GWh) 2018-2032'!P14*1000/('Evolución Cap (MW) 2018-2032'!P14*365*24)</f>
        <v>0.31132745592019456</v>
      </c>
      <c r="Q14" s="309">
        <f>'Evolución Gen (GWh) 2018-2032'!Q14*1000/('Evolución Cap (MW) 2018-2032'!Q14*365*24)</f>
        <v>0.31169086241618166</v>
      </c>
      <c r="S14" s="309">
        <f>AVERAGE(G14:Q14)</f>
        <v>0.30236393668985595</v>
      </c>
    </row>
    <row r="15" spans="2:19">
      <c r="B15" t="s">
        <v>3932</v>
      </c>
      <c r="C15" s="168"/>
      <c r="D15" s="168"/>
      <c r="E15" s="168"/>
      <c r="F15" s="168"/>
      <c r="G15" s="168"/>
      <c r="H15" s="168"/>
      <c r="I15" s="168"/>
      <c r="J15" s="168"/>
      <c r="K15" s="168"/>
      <c r="L15" s="168"/>
      <c r="M15" s="168"/>
      <c r="N15" s="168"/>
      <c r="O15" s="168"/>
      <c r="P15" s="168"/>
      <c r="Q15" s="168"/>
    </row>
    <row r="16" spans="2:19">
      <c r="B16" t="s">
        <v>1272</v>
      </c>
      <c r="C16" s="168"/>
      <c r="D16" s="168"/>
      <c r="E16" s="168"/>
      <c r="F16" s="168"/>
      <c r="G16" s="168"/>
      <c r="H16" s="168"/>
      <c r="I16" s="168"/>
      <c r="J16" s="168"/>
      <c r="K16" s="168"/>
      <c r="L16" s="168"/>
      <c r="M16" s="168"/>
      <c r="N16" s="168"/>
      <c r="O16" s="168"/>
      <c r="P16" s="168"/>
      <c r="Q16" s="168"/>
    </row>
    <row r="17" spans="2:22">
      <c r="B17" t="s">
        <v>3966</v>
      </c>
      <c r="C17" s="309">
        <f>'Evolución Gen (GWh) 2018-2032'!C17*1000/('Evolución Cap (MW) 2018-2032'!C17*365)</f>
        <v>1.7597631408853027</v>
      </c>
      <c r="D17" s="309">
        <f>'Evolución Gen (GWh) 2018-2032'!D17*1000/('Evolución Cap (MW) 2018-2032'!D17*365)</f>
        <v>3.6453336139499473</v>
      </c>
      <c r="E17" s="309">
        <f>'Evolución Gen (GWh) 2018-2032'!E17*1000/('Evolución Cap (MW) 2018-2032'!E17*365)</f>
        <v>4.2633640721185433</v>
      </c>
      <c r="F17" s="309">
        <f>'Evolución Gen (GWh) 2018-2032'!F17*1000/('Evolución Cap (MW) 2018-2032'!F17*365)</f>
        <v>4.1924517012229945</v>
      </c>
      <c r="G17" s="309">
        <f>'Evolución Gen (GWh) 2018-2032'!G17*1000/('Evolución Cap (MW) 2018-2032'!G17*365)</f>
        <v>4.7594570007860595</v>
      </c>
      <c r="H17" s="309">
        <f>'Evolución Gen (GWh) 2018-2032'!H17*1000/('Evolución Cap (MW) 2018-2032'!H17*365)</f>
        <v>4.7543004855318314</v>
      </c>
      <c r="I17" s="309">
        <f>'Evolución Gen (GWh) 2018-2032'!I17*1000/('Evolución Cap (MW) 2018-2032'!I17*365)</f>
        <v>4.7691891493076906</v>
      </c>
      <c r="J17" s="309">
        <f>'Evolución Gen (GWh) 2018-2032'!J17*1000/('Evolución Cap (MW) 2018-2032'!J17*365)</f>
        <v>4.7433733211651798</v>
      </c>
      <c r="K17" s="309">
        <f>'Evolución Gen (GWh) 2018-2032'!K17*1000/('Evolución Cap (MW) 2018-2032'!K17*365)</f>
        <v>4.7419618574074383</v>
      </c>
      <c r="L17" s="309">
        <f>'Evolución Gen (GWh) 2018-2032'!L17*1000/('Evolución Cap (MW) 2018-2032'!L17*365)</f>
        <v>4.7393724955114598</v>
      </c>
      <c r="M17" s="309">
        <f>'Evolución Gen (GWh) 2018-2032'!M17*1000/('Evolución Cap (MW) 2018-2032'!M17*365)</f>
        <v>4.7541724700769361</v>
      </c>
      <c r="N17" s="309">
        <f>'Evolución Gen (GWh) 2018-2032'!N17*1000/('Evolución Cap (MW) 2018-2032'!N17*365)</f>
        <v>4.7415720867131306</v>
      </c>
      <c r="O17" s="309">
        <f>'Evolución Gen (GWh) 2018-2032'!O17*1000/('Evolución Cap (MW) 2018-2032'!O17*365)</f>
        <v>4.7132509023844706</v>
      </c>
      <c r="P17" s="309">
        <f>'Evolución Gen (GWh) 2018-2032'!P17*1000/('Evolución Cap (MW) 2018-2032'!P17*365)</f>
        <v>4.708757254634742</v>
      </c>
      <c r="Q17" s="309">
        <f>'Evolución Gen (GWh) 2018-2032'!Q17*1000/('Evolución Cap (MW) 2018-2032'!Q17*365)</f>
        <v>4.7162814062055958</v>
      </c>
      <c r="S17" s="309">
        <f>AVERAGE(G17:Q17)</f>
        <v>4.740153493611321</v>
      </c>
    </row>
    <row r="18" spans="2:22">
      <c r="B18" t="s">
        <v>3935</v>
      </c>
      <c r="C18" s="168"/>
      <c r="D18" s="168"/>
      <c r="E18" s="168"/>
      <c r="F18" s="168"/>
      <c r="G18" s="168"/>
      <c r="H18" s="168"/>
      <c r="I18" s="168"/>
      <c r="J18" s="168"/>
      <c r="K18" s="168"/>
      <c r="L18" s="168"/>
      <c r="M18" s="168"/>
      <c r="N18" s="168"/>
      <c r="O18" s="168"/>
      <c r="P18" s="168"/>
      <c r="Q18" s="168"/>
    </row>
    <row r="19" spans="2:22">
      <c r="B19" t="s">
        <v>3936</v>
      </c>
      <c r="C19" s="168"/>
      <c r="D19" s="168"/>
      <c r="E19" s="168"/>
      <c r="F19" s="168"/>
      <c r="G19" s="168"/>
      <c r="H19" s="168"/>
      <c r="I19" s="168"/>
      <c r="J19" s="168"/>
      <c r="K19" s="168"/>
      <c r="L19" s="168"/>
      <c r="M19" s="168"/>
      <c r="N19" s="168"/>
      <c r="O19" s="168"/>
      <c r="P19" s="168"/>
      <c r="Q19" s="168"/>
    </row>
    <row r="20" spans="2:22">
      <c r="B20" t="s">
        <v>2603</v>
      </c>
      <c r="C20" s="168"/>
      <c r="D20" s="168"/>
      <c r="E20" s="168"/>
      <c r="F20" s="168"/>
      <c r="G20" s="168"/>
      <c r="H20" s="168"/>
      <c r="I20" s="168"/>
      <c r="J20" s="168"/>
      <c r="K20" s="168"/>
      <c r="L20" s="168"/>
      <c r="M20" s="168"/>
      <c r="N20" s="168"/>
      <c r="O20" s="168"/>
      <c r="P20" s="168"/>
      <c r="Q20" s="168"/>
    </row>
    <row r="21" spans="2:22">
      <c r="B21" t="s">
        <v>3937</v>
      </c>
      <c r="C21" s="309">
        <f>'Evolución Gen (GWh) 2018-2032'!C21*1000/('Evolución Cap (MW) 2018-2032'!C21*365*24)</f>
        <v>0.45888150458881505</v>
      </c>
      <c r="D21" s="309">
        <f>'Evolución Gen (GWh) 2018-2032'!D21*1000/('Evolución Cap (MW) 2018-2032'!D21*365*24)</f>
        <v>0.45888150458881505</v>
      </c>
      <c r="E21" s="309">
        <f>'Evolución Gen (GWh) 2018-2032'!E21*1000/('Evolución Cap (MW) 2018-2032'!E21*365*24)</f>
        <v>0.46012477960124781</v>
      </c>
      <c r="F21" s="309">
        <f>'Evolución Gen (GWh) 2018-2032'!F21*1000/('Evolución Cap (MW) 2018-2032'!F21*365*24)</f>
        <v>0.48923679060665359</v>
      </c>
      <c r="G21" s="309">
        <f>'Evolución Gen (GWh) 2018-2032'!G21*1000/('Evolución Cap (MW) 2018-2032'!G21*365*24)</f>
        <v>0.53965104393252905</v>
      </c>
      <c r="H21" s="309">
        <f>'Evolución Gen (GWh) 2018-2032'!H21*1000/('Evolución Cap (MW) 2018-2032'!H21*365*24)</f>
        <v>0.59082762195139604</v>
      </c>
      <c r="I21" s="309">
        <f>'Evolución Gen (GWh) 2018-2032'!I21*1000/('Evolución Cap (MW) 2018-2032'!I21*365*24)</f>
        <v>0.61260009264774007</v>
      </c>
      <c r="J21" s="309">
        <f>'Evolución Gen (GWh) 2018-2032'!J21*1000/('Evolución Cap (MW) 2018-2032'!J21*365*24)</f>
        <v>0.61087949176096878</v>
      </c>
      <c r="K21" s="309">
        <f>'Evolución Gen (GWh) 2018-2032'!K21*1000/('Evolución Cap (MW) 2018-2032'!K21*365*24)</f>
        <v>0.62237467970153071</v>
      </c>
      <c r="L21" s="309">
        <f>'Evolución Gen (GWh) 2018-2032'!L21*1000/('Evolución Cap (MW) 2018-2032'!L21*365*24)</f>
        <v>0.62237467970153071</v>
      </c>
      <c r="M21" s="309">
        <f>'Evolución Gen (GWh) 2018-2032'!M21*1000/('Evolución Cap (MW) 2018-2032'!M21*365*24)</f>
        <v>0.63679516314761264</v>
      </c>
      <c r="N21" s="309">
        <f>'Evolución Gen (GWh) 2018-2032'!N21*1000/('Evolución Cap (MW) 2018-2032'!N21*365*24)</f>
        <v>0.63503622245205715</v>
      </c>
      <c r="O21" s="309">
        <f>'Evolución Gen (GWh) 2018-2032'!O21*1000/('Evolución Cap (MW) 2018-2032'!O21*365*24)</f>
        <v>0.63503622245205715</v>
      </c>
      <c r="P21" s="309">
        <f>'Evolución Gen (GWh) 2018-2032'!P21*1000/('Evolución Cap (MW) 2018-2032'!P21*365*24)</f>
        <v>0.63503622245205715</v>
      </c>
      <c r="Q21" s="309">
        <f>'Evolución Gen (GWh) 2018-2032'!Q21*1000/('Evolución Cap (MW) 2018-2032'!Q21*365*24)</f>
        <v>0.63679516314761264</v>
      </c>
      <c r="S21" s="309">
        <f>AVERAGE(G21:Q21)</f>
        <v>0.61612787303155392</v>
      </c>
    </row>
    <row r="22" spans="2:22">
      <c r="B22" t="s">
        <v>3941</v>
      </c>
      <c r="C22" s="168"/>
      <c r="D22" s="168"/>
      <c r="E22" s="168"/>
      <c r="F22" s="168"/>
      <c r="G22" s="168"/>
      <c r="H22" s="168"/>
      <c r="I22" s="168"/>
      <c r="J22" s="168"/>
      <c r="K22" s="168"/>
      <c r="L22" s="168"/>
      <c r="M22" s="168"/>
      <c r="N22" s="168"/>
      <c r="O22" s="168"/>
      <c r="P22" s="168"/>
      <c r="Q22" s="168"/>
    </row>
    <row r="23" spans="2:22">
      <c r="C23" s="168"/>
      <c r="D23" s="168"/>
      <c r="E23" s="168"/>
      <c r="F23" s="168"/>
      <c r="G23" s="168"/>
      <c r="H23" s="168"/>
      <c r="I23" s="168"/>
      <c r="J23" s="168"/>
      <c r="K23" s="168"/>
      <c r="L23" s="168"/>
      <c r="M23" s="168"/>
      <c r="N23" s="168"/>
      <c r="O23" s="168"/>
      <c r="P23" s="168"/>
      <c r="Q23" s="168"/>
    </row>
    <row r="24" spans="2:22">
      <c r="B24" t="s">
        <v>3819</v>
      </c>
      <c r="C24" s="168">
        <v>313335</v>
      </c>
      <c r="D24" s="168">
        <v>323798</v>
      </c>
      <c r="E24" s="168">
        <v>334398</v>
      </c>
      <c r="F24" s="168">
        <v>345380</v>
      </c>
      <c r="G24" s="168">
        <v>356502</v>
      </c>
      <c r="H24" s="168">
        <v>367653</v>
      </c>
      <c r="I24" s="168">
        <v>379297</v>
      </c>
      <c r="J24" s="168">
        <v>390908</v>
      </c>
      <c r="K24" s="168">
        <v>402744</v>
      </c>
      <c r="L24" s="168">
        <v>415107</v>
      </c>
      <c r="M24" s="168">
        <v>427975</v>
      </c>
      <c r="N24" s="168">
        <v>441302</v>
      </c>
      <c r="O24" s="168">
        <v>455263</v>
      </c>
      <c r="P24" s="168">
        <v>469773</v>
      </c>
      <c r="Q24" s="168">
        <v>484788</v>
      </c>
    </row>
    <row r="25" spans="2:22">
      <c r="B25" t="s">
        <v>4082</v>
      </c>
    </row>
    <row r="26" spans="2:22">
      <c r="C26" s="168"/>
      <c r="D26" s="168"/>
      <c r="E26" s="168"/>
      <c r="F26" s="168"/>
      <c r="G26" s="168"/>
      <c r="H26" s="168"/>
      <c r="I26" s="168"/>
      <c r="J26" s="168"/>
      <c r="K26" s="168"/>
      <c r="L26" s="168"/>
      <c r="M26" s="168"/>
      <c r="N26" s="168"/>
      <c r="O26" s="168"/>
      <c r="P26" s="168"/>
      <c r="Q26" s="168"/>
    </row>
    <row r="31" spans="2:22">
      <c r="B31" t="s">
        <v>3810</v>
      </c>
      <c r="C31" s="293" t="s">
        <v>3927</v>
      </c>
      <c r="D31" s="189" t="s">
        <v>3938</v>
      </c>
      <c r="E31" s="189" t="s">
        <v>3940</v>
      </c>
      <c r="F31" s="189" t="s">
        <v>2581</v>
      </c>
      <c r="G31" s="189" t="s">
        <v>3800</v>
      </c>
      <c r="H31" s="189" t="s">
        <v>69</v>
      </c>
      <c r="I31" s="189" t="s">
        <v>3939</v>
      </c>
      <c r="J31" s="295" t="s">
        <v>3930</v>
      </c>
      <c r="K31" s="296" t="s">
        <v>3931</v>
      </c>
      <c r="L31" s="187" t="s">
        <v>3805</v>
      </c>
      <c r="M31" s="187" t="s">
        <v>3932</v>
      </c>
      <c r="N31" s="187" t="s">
        <v>1272</v>
      </c>
      <c r="O31" s="187" t="s">
        <v>3966</v>
      </c>
      <c r="P31" s="187" t="s">
        <v>3935</v>
      </c>
      <c r="Q31" s="299" t="s">
        <v>3936</v>
      </c>
      <c r="R31" s="196" t="s">
        <v>2603</v>
      </c>
      <c r="S31" s="196" t="s">
        <v>3937</v>
      </c>
      <c r="T31" s="196" t="s">
        <v>3941</v>
      </c>
      <c r="U31" s="288" t="s">
        <v>3819</v>
      </c>
      <c r="V31" s="186" t="s">
        <v>3943</v>
      </c>
    </row>
    <row r="32" spans="2:22">
      <c r="B32">
        <v>2018</v>
      </c>
      <c r="C32" s="294">
        <v>232995</v>
      </c>
      <c r="D32" s="190">
        <v>164714</v>
      </c>
      <c r="E32" s="190">
        <v>25014</v>
      </c>
      <c r="F32" s="190">
        <v>34502</v>
      </c>
      <c r="G32" s="190">
        <v>2380</v>
      </c>
      <c r="H32" s="190">
        <v>2560</v>
      </c>
      <c r="I32" s="189">
        <v>3825</v>
      </c>
      <c r="J32" s="297">
        <v>80340</v>
      </c>
      <c r="K32" s="298">
        <v>54003</v>
      </c>
      <c r="L32" s="188">
        <v>32208</v>
      </c>
      <c r="M32" s="188">
        <v>13833</v>
      </c>
      <c r="N32" s="187">
        <v>6671</v>
      </c>
      <c r="O32" s="187">
        <v>1266</v>
      </c>
      <c r="P32" s="188">
        <v>24</v>
      </c>
      <c r="Q32" s="300">
        <v>26338</v>
      </c>
      <c r="R32" s="198">
        <v>10931</v>
      </c>
      <c r="S32" s="198">
        <v>4060</v>
      </c>
      <c r="T32" s="198">
        <v>11347</v>
      </c>
      <c r="U32" s="289">
        <v>313335</v>
      </c>
      <c r="V32" s="201">
        <f>100*J32/(C32+J32)</f>
        <v>25.640289147398153</v>
      </c>
    </row>
    <row r="33" spans="2:22">
      <c r="B33">
        <v>2019</v>
      </c>
      <c r="C33" s="294">
        <v>234220</v>
      </c>
      <c r="D33" s="190">
        <v>170743</v>
      </c>
      <c r="E33" s="190">
        <v>20905</v>
      </c>
      <c r="F33" s="190">
        <v>35370</v>
      </c>
      <c r="G33" s="190">
        <v>1221</v>
      </c>
      <c r="H33" s="190">
        <v>2157</v>
      </c>
      <c r="I33" s="189">
        <v>3825</v>
      </c>
      <c r="J33" s="297">
        <v>89578</v>
      </c>
      <c r="K33" s="298">
        <v>63049</v>
      </c>
      <c r="L33" s="188">
        <v>32329</v>
      </c>
      <c r="M33" s="188">
        <v>18155</v>
      </c>
      <c r="N33" s="187">
        <v>6651</v>
      </c>
      <c r="O33" s="187">
        <v>5889</v>
      </c>
      <c r="P33" s="188">
        <v>24</v>
      </c>
      <c r="Q33" s="300">
        <v>26529</v>
      </c>
      <c r="R33" s="198">
        <v>10931</v>
      </c>
      <c r="S33" s="198">
        <v>4060</v>
      </c>
      <c r="T33" s="198">
        <v>11539</v>
      </c>
      <c r="U33" s="289">
        <v>323798</v>
      </c>
      <c r="V33" s="201">
        <f t="shared" ref="V33:V46" si="0">100*J33/(C33+J33)</f>
        <v>27.664778658299308</v>
      </c>
    </row>
    <row r="34" spans="2:22">
      <c r="B34">
        <v>2020</v>
      </c>
      <c r="C34" s="294">
        <v>238535</v>
      </c>
      <c r="D34" s="190">
        <v>176844</v>
      </c>
      <c r="E34" s="190">
        <v>17870</v>
      </c>
      <c r="F34" s="190">
        <v>35529</v>
      </c>
      <c r="G34" s="190">
        <v>1941</v>
      </c>
      <c r="H34" s="190">
        <v>2526</v>
      </c>
      <c r="I34" s="189">
        <v>3825</v>
      </c>
      <c r="J34" s="297">
        <v>95863</v>
      </c>
      <c r="K34" s="298">
        <v>70342</v>
      </c>
      <c r="L34" s="188">
        <v>32404</v>
      </c>
      <c r="M34" s="188">
        <v>23600</v>
      </c>
      <c r="N34" s="187">
        <v>5553</v>
      </c>
      <c r="O34" s="187">
        <v>8761</v>
      </c>
      <c r="P34" s="188">
        <v>24</v>
      </c>
      <c r="Q34" s="300">
        <v>25521</v>
      </c>
      <c r="R34" s="198">
        <v>10961</v>
      </c>
      <c r="S34" s="198">
        <v>4071</v>
      </c>
      <c r="T34" s="198">
        <v>10489</v>
      </c>
      <c r="U34" s="289">
        <v>334398</v>
      </c>
      <c r="V34" s="201">
        <f t="shared" si="0"/>
        <v>28.667336527132338</v>
      </c>
    </row>
    <row r="35" spans="2:22">
      <c r="B35">
        <v>2021</v>
      </c>
      <c r="C35" s="294">
        <v>241340</v>
      </c>
      <c r="D35" s="190">
        <v>183344</v>
      </c>
      <c r="E35" s="190">
        <v>12377</v>
      </c>
      <c r="F35" s="190">
        <v>35450</v>
      </c>
      <c r="G35" s="190">
        <v>4032</v>
      </c>
      <c r="H35" s="190">
        <v>2311</v>
      </c>
      <c r="I35" s="189">
        <v>3825</v>
      </c>
      <c r="J35" s="297">
        <v>104040</v>
      </c>
      <c r="K35" s="298">
        <v>76712</v>
      </c>
      <c r="L35" s="188">
        <v>32334</v>
      </c>
      <c r="M35" s="188">
        <v>26390</v>
      </c>
      <c r="N35" s="187">
        <v>6403</v>
      </c>
      <c r="O35" s="187">
        <v>11561</v>
      </c>
      <c r="P35" s="188">
        <v>24</v>
      </c>
      <c r="Q35" s="300">
        <v>27328</v>
      </c>
      <c r="R35" s="198">
        <v>10931</v>
      </c>
      <c r="S35" s="198">
        <v>4500</v>
      </c>
      <c r="T35" s="198">
        <v>11897</v>
      </c>
      <c r="U35" s="289">
        <v>345380</v>
      </c>
      <c r="V35" s="201">
        <f t="shared" si="0"/>
        <v>30.123342405466442</v>
      </c>
    </row>
    <row r="36" spans="2:22">
      <c r="B36">
        <v>2022</v>
      </c>
      <c r="C36" s="294">
        <v>239658</v>
      </c>
      <c r="D36" s="190">
        <v>186126</v>
      </c>
      <c r="E36" s="190">
        <v>10720</v>
      </c>
      <c r="F36" s="190">
        <v>35450</v>
      </c>
      <c r="G36" s="190">
        <v>1356</v>
      </c>
      <c r="H36" s="190">
        <v>2181</v>
      </c>
      <c r="I36" s="189">
        <v>3825</v>
      </c>
      <c r="J36" s="297">
        <v>116843</v>
      </c>
      <c r="K36" s="298">
        <v>88270</v>
      </c>
      <c r="L36" s="188">
        <v>32334</v>
      </c>
      <c r="M36" s="188">
        <v>36134</v>
      </c>
      <c r="N36" s="187">
        <v>6306</v>
      </c>
      <c r="O36" s="187">
        <v>13472</v>
      </c>
      <c r="P36" s="188">
        <v>24</v>
      </c>
      <c r="Q36" s="300">
        <v>28573</v>
      </c>
      <c r="R36" s="198">
        <v>10931</v>
      </c>
      <c r="S36" s="198">
        <v>6103</v>
      </c>
      <c r="T36" s="198">
        <v>11539</v>
      </c>
      <c r="U36" s="289">
        <v>356502</v>
      </c>
      <c r="V36" s="201">
        <f t="shared" si="0"/>
        <v>32.774943127789264</v>
      </c>
    </row>
    <row r="37" spans="2:22">
      <c r="B37">
        <v>2023</v>
      </c>
      <c r="C37" s="294">
        <v>243491</v>
      </c>
      <c r="D37" s="190">
        <v>191721</v>
      </c>
      <c r="E37" s="190">
        <v>9534</v>
      </c>
      <c r="F37" s="190">
        <v>35450</v>
      </c>
      <c r="G37" s="190">
        <v>1241</v>
      </c>
      <c r="H37" s="190">
        <v>1719</v>
      </c>
      <c r="I37" s="189">
        <v>3825</v>
      </c>
      <c r="J37" s="297">
        <v>124162</v>
      </c>
      <c r="K37" s="298">
        <v>92823</v>
      </c>
      <c r="L37" s="188">
        <v>32334</v>
      </c>
      <c r="M37" s="188">
        <v>40180</v>
      </c>
      <c r="N37" s="187">
        <v>6306</v>
      </c>
      <c r="O37" s="187">
        <v>13978</v>
      </c>
      <c r="P37" s="188">
        <v>24</v>
      </c>
      <c r="Q37" s="300">
        <v>31339</v>
      </c>
      <c r="R37" s="198">
        <v>10931</v>
      </c>
      <c r="S37" s="198">
        <v>8162</v>
      </c>
      <c r="T37" s="198">
        <v>12246</v>
      </c>
      <c r="U37" s="289">
        <v>367653</v>
      </c>
      <c r="V37" s="201">
        <f t="shared" si="0"/>
        <v>33.771518252265047</v>
      </c>
    </row>
    <row r="38" spans="2:22">
      <c r="B38">
        <v>2024</v>
      </c>
      <c r="C38" s="294">
        <v>243551</v>
      </c>
      <c r="D38" s="190">
        <v>189770</v>
      </c>
      <c r="E38" s="190">
        <v>9293</v>
      </c>
      <c r="F38" s="190">
        <v>35529</v>
      </c>
      <c r="G38" s="190">
        <v>238</v>
      </c>
      <c r="H38" s="190">
        <v>1494</v>
      </c>
      <c r="I38" s="190">
        <v>7227</v>
      </c>
      <c r="J38" s="297">
        <v>135746</v>
      </c>
      <c r="K38" s="298">
        <v>102225</v>
      </c>
      <c r="L38" s="188">
        <v>34433</v>
      </c>
      <c r="M38" s="188">
        <v>46899</v>
      </c>
      <c r="N38" s="187">
        <v>6324</v>
      </c>
      <c r="O38" s="187">
        <v>14544</v>
      </c>
      <c r="P38" s="188">
        <v>24</v>
      </c>
      <c r="Q38" s="300">
        <v>33521</v>
      </c>
      <c r="R38" s="198">
        <v>10961</v>
      </c>
      <c r="S38" s="198">
        <v>9257</v>
      </c>
      <c r="T38" s="198">
        <v>13304</v>
      </c>
      <c r="U38" s="289">
        <v>379297</v>
      </c>
      <c r="V38" s="201">
        <f t="shared" si="0"/>
        <v>35.788840934676521</v>
      </c>
    </row>
    <row r="39" spans="2:22">
      <c r="B39">
        <v>2025</v>
      </c>
      <c r="C39" s="294">
        <v>251107</v>
      </c>
      <c r="D39" s="190">
        <v>197489</v>
      </c>
      <c r="E39" s="190">
        <v>9287</v>
      </c>
      <c r="F39" s="190">
        <v>35450</v>
      </c>
      <c r="G39" s="190">
        <v>242</v>
      </c>
      <c r="H39" s="190">
        <v>1420</v>
      </c>
      <c r="I39" s="190">
        <v>7218</v>
      </c>
      <c r="J39" s="297">
        <v>139802</v>
      </c>
      <c r="K39" s="298">
        <v>106580</v>
      </c>
      <c r="L39" s="188">
        <v>34565</v>
      </c>
      <c r="M39" s="188">
        <v>50452</v>
      </c>
      <c r="N39" s="187">
        <v>6491</v>
      </c>
      <c r="O39" s="187">
        <v>15047</v>
      </c>
      <c r="P39" s="188">
        <v>24</v>
      </c>
      <c r="Q39" s="300">
        <v>33222</v>
      </c>
      <c r="R39" s="198">
        <v>10931</v>
      </c>
      <c r="S39" s="198">
        <v>9231</v>
      </c>
      <c r="T39" s="198">
        <v>13060</v>
      </c>
      <c r="U39" s="289">
        <v>390908</v>
      </c>
      <c r="V39" s="201">
        <f t="shared" si="0"/>
        <v>35.76331064263038</v>
      </c>
    </row>
    <row r="40" spans="2:22">
      <c r="B40">
        <v>2026</v>
      </c>
      <c r="C40" s="294">
        <v>257259</v>
      </c>
      <c r="D40" s="190">
        <v>201085</v>
      </c>
      <c r="E40" s="190">
        <v>9287</v>
      </c>
      <c r="F40" s="190">
        <v>35450</v>
      </c>
      <c r="G40" s="190">
        <v>2812</v>
      </c>
      <c r="H40" s="190">
        <v>1407</v>
      </c>
      <c r="I40" s="190">
        <v>7218</v>
      </c>
      <c r="J40" s="297">
        <v>145485</v>
      </c>
      <c r="K40" s="298">
        <v>108884</v>
      </c>
      <c r="L40" s="188">
        <v>34565</v>
      </c>
      <c r="M40" s="188">
        <v>51121</v>
      </c>
      <c r="N40" s="188">
        <v>7542</v>
      </c>
      <c r="O40" s="187">
        <v>15631</v>
      </c>
      <c r="P40" s="188">
        <v>24</v>
      </c>
      <c r="Q40" s="300">
        <v>36601</v>
      </c>
      <c r="R40" s="198">
        <v>10931</v>
      </c>
      <c r="S40" s="198">
        <v>9939</v>
      </c>
      <c r="T40" s="198">
        <v>15731</v>
      </c>
      <c r="U40" s="289">
        <v>402744</v>
      </c>
      <c r="V40" s="201">
        <f t="shared" si="0"/>
        <v>36.123443179786662</v>
      </c>
    </row>
    <row r="41" spans="2:22">
      <c r="B41">
        <v>2027</v>
      </c>
      <c r="C41" s="294">
        <v>262611</v>
      </c>
      <c r="D41" s="190">
        <v>209010</v>
      </c>
      <c r="E41" s="190">
        <v>9287</v>
      </c>
      <c r="F41" s="190">
        <v>35450</v>
      </c>
      <c r="G41" s="190">
        <v>267</v>
      </c>
      <c r="H41" s="190">
        <v>1379</v>
      </c>
      <c r="I41" s="190">
        <v>7218</v>
      </c>
      <c r="J41" s="297">
        <v>152496</v>
      </c>
      <c r="K41" s="298">
        <v>114229</v>
      </c>
      <c r="L41" s="188">
        <v>34705</v>
      </c>
      <c r="M41" s="188">
        <v>53984</v>
      </c>
      <c r="N41" s="188">
        <v>9294</v>
      </c>
      <c r="O41" s="187">
        <v>16221</v>
      </c>
      <c r="P41" s="188">
        <v>24</v>
      </c>
      <c r="Q41" s="300">
        <v>38267</v>
      </c>
      <c r="R41" s="198">
        <v>10931</v>
      </c>
      <c r="S41" s="198">
        <v>9939</v>
      </c>
      <c r="T41" s="198">
        <v>17397</v>
      </c>
      <c r="U41" s="289">
        <v>415107</v>
      </c>
      <c r="V41" s="201">
        <f t="shared" si="0"/>
        <v>36.736552262428724</v>
      </c>
    </row>
    <row r="42" spans="2:22">
      <c r="B42">
        <v>2028</v>
      </c>
      <c r="C42" s="294">
        <v>268704</v>
      </c>
      <c r="D42" s="190">
        <v>212760</v>
      </c>
      <c r="E42" s="190">
        <v>9293</v>
      </c>
      <c r="F42" s="190">
        <v>35529</v>
      </c>
      <c r="G42" s="190">
        <v>2508</v>
      </c>
      <c r="H42" s="190">
        <v>1387</v>
      </c>
      <c r="I42" s="190">
        <v>7227</v>
      </c>
      <c r="J42" s="297">
        <v>159271</v>
      </c>
      <c r="K42" s="298">
        <v>118986</v>
      </c>
      <c r="L42" s="188">
        <v>36685</v>
      </c>
      <c r="M42" s="188">
        <v>55141</v>
      </c>
      <c r="N42" s="188">
        <v>10257</v>
      </c>
      <c r="O42" s="187">
        <v>16879</v>
      </c>
      <c r="P42" s="188">
        <v>24</v>
      </c>
      <c r="Q42" s="300">
        <v>40285</v>
      </c>
      <c r="R42" s="198">
        <v>10961</v>
      </c>
      <c r="S42" s="198">
        <v>10861</v>
      </c>
      <c r="T42" s="198">
        <v>18463</v>
      </c>
      <c r="U42" s="289">
        <v>427975</v>
      </c>
      <c r="V42" s="201">
        <f t="shared" si="0"/>
        <v>37.215024242070214</v>
      </c>
    </row>
    <row r="43" spans="2:22">
      <c r="B43">
        <v>2029</v>
      </c>
      <c r="C43" s="294">
        <v>274889</v>
      </c>
      <c r="D43" s="190">
        <v>221174</v>
      </c>
      <c r="E43" s="190">
        <v>9287</v>
      </c>
      <c r="F43" s="190">
        <v>35450</v>
      </c>
      <c r="G43" s="190">
        <v>321</v>
      </c>
      <c r="H43" s="190">
        <v>1439</v>
      </c>
      <c r="I43" s="190">
        <v>7218</v>
      </c>
      <c r="J43" s="297">
        <v>166412</v>
      </c>
      <c r="K43" s="298">
        <v>120963</v>
      </c>
      <c r="L43" s="188">
        <v>36918</v>
      </c>
      <c r="M43" s="188">
        <v>56352</v>
      </c>
      <c r="N43" s="188">
        <v>10229</v>
      </c>
      <c r="O43" s="187">
        <v>17440</v>
      </c>
      <c r="P43" s="188">
        <v>24</v>
      </c>
      <c r="Q43" s="300">
        <v>45449</v>
      </c>
      <c r="R43" s="198">
        <v>20178</v>
      </c>
      <c r="S43" s="198">
        <v>10831</v>
      </c>
      <c r="T43" s="198">
        <v>14440</v>
      </c>
      <c r="U43" s="289">
        <v>441302</v>
      </c>
      <c r="V43" s="201">
        <f t="shared" si="0"/>
        <v>37.709409224089683</v>
      </c>
    </row>
    <row r="44" spans="2:22">
      <c r="B44">
        <v>2030</v>
      </c>
      <c r="C44" s="294">
        <v>279058</v>
      </c>
      <c r="D44" s="190">
        <v>231981</v>
      </c>
      <c r="E44" s="190">
        <v>9287</v>
      </c>
      <c r="F44" s="190">
        <v>28846</v>
      </c>
      <c r="G44" s="190">
        <v>356</v>
      </c>
      <c r="H44" s="190">
        <v>1371</v>
      </c>
      <c r="I44" s="190">
        <v>7218</v>
      </c>
      <c r="J44" s="297">
        <v>176204</v>
      </c>
      <c r="K44" s="298">
        <v>125851</v>
      </c>
      <c r="L44" s="188">
        <v>39246</v>
      </c>
      <c r="M44" s="188">
        <v>57454</v>
      </c>
      <c r="N44" s="188">
        <v>10930</v>
      </c>
      <c r="O44" s="187">
        <v>18196</v>
      </c>
      <c r="P44" s="188">
        <v>24</v>
      </c>
      <c r="Q44" s="300">
        <v>50353</v>
      </c>
      <c r="R44" s="198">
        <v>29422</v>
      </c>
      <c r="S44" s="198">
        <v>10831</v>
      </c>
      <c r="T44" s="198">
        <v>10100</v>
      </c>
      <c r="U44" s="289">
        <v>455263</v>
      </c>
      <c r="V44" s="201">
        <f t="shared" si="0"/>
        <v>38.703867223708549</v>
      </c>
    </row>
    <row r="45" spans="2:22">
      <c r="B45">
        <v>2031</v>
      </c>
      <c r="C45" s="294">
        <v>286253</v>
      </c>
      <c r="D45" s="190">
        <v>239166</v>
      </c>
      <c r="E45" s="190">
        <v>9287</v>
      </c>
      <c r="F45" s="190">
        <v>28846</v>
      </c>
      <c r="G45" s="190">
        <v>395</v>
      </c>
      <c r="H45" s="190">
        <v>1340</v>
      </c>
      <c r="I45" s="190">
        <v>7218</v>
      </c>
      <c r="J45" s="297">
        <v>183520</v>
      </c>
      <c r="K45" s="298">
        <v>129518</v>
      </c>
      <c r="L45" s="188">
        <v>39253</v>
      </c>
      <c r="M45" s="188">
        <v>59536</v>
      </c>
      <c r="N45" s="188">
        <v>11667</v>
      </c>
      <c r="O45" s="187">
        <v>19038</v>
      </c>
      <c r="P45" s="188">
        <v>24</v>
      </c>
      <c r="Q45" s="300">
        <v>54002</v>
      </c>
      <c r="R45" s="198">
        <v>38672</v>
      </c>
      <c r="S45" s="198">
        <v>10831</v>
      </c>
      <c r="T45" s="198">
        <v>4499</v>
      </c>
      <c r="U45" s="289">
        <v>469773</v>
      </c>
      <c r="V45" s="201">
        <f t="shared" si="0"/>
        <v>39.06567640115545</v>
      </c>
    </row>
    <row r="46" spans="2:22">
      <c r="B46">
        <v>2032</v>
      </c>
      <c r="C46" s="294">
        <v>292434</v>
      </c>
      <c r="D46" s="190">
        <v>246990</v>
      </c>
      <c r="E46" s="190">
        <v>7540</v>
      </c>
      <c r="F46" s="190">
        <v>28925</v>
      </c>
      <c r="G46" s="190">
        <v>434</v>
      </c>
      <c r="H46" s="190">
        <v>1316</v>
      </c>
      <c r="I46" s="190">
        <v>7227</v>
      </c>
      <c r="J46" s="297">
        <v>192355</v>
      </c>
      <c r="K46" s="298">
        <v>134891</v>
      </c>
      <c r="L46" s="188">
        <v>40563</v>
      </c>
      <c r="M46" s="188">
        <v>62237</v>
      </c>
      <c r="N46" s="188">
        <v>12068</v>
      </c>
      <c r="O46" s="187">
        <v>19998</v>
      </c>
      <c r="P46" s="188">
        <v>24</v>
      </c>
      <c r="Q46" s="300">
        <v>57464</v>
      </c>
      <c r="R46" s="198">
        <v>38778</v>
      </c>
      <c r="S46" s="198">
        <v>10861</v>
      </c>
      <c r="T46" s="198">
        <v>7825</v>
      </c>
      <c r="U46" s="289">
        <v>484788</v>
      </c>
      <c r="V46" s="201">
        <f t="shared" si="0"/>
        <v>39.678086755268787</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33606-C701-4371-98F1-A117B5F45443}">
  <sheetPr codeName="Sheet10"/>
  <dimension ref="A1:Q21"/>
  <sheetViews>
    <sheetView workbookViewId="0">
      <selection activeCell="B14" sqref="B14:Q14"/>
    </sheetView>
  </sheetViews>
  <sheetFormatPr baseColWidth="10" defaultColWidth="9.140625" defaultRowHeight="12.75"/>
  <cols>
    <col min="2" max="2" width="20.42578125" customWidth="1"/>
  </cols>
  <sheetData>
    <row r="1" spans="1:17">
      <c r="B1" t="s">
        <v>3967</v>
      </c>
    </row>
    <row r="2" spans="1:17">
      <c r="B2" t="s">
        <v>3968</v>
      </c>
    </row>
    <row r="4" spans="1:17">
      <c r="B4" t="s">
        <v>3810</v>
      </c>
      <c r="C4">
        <v>2018</v>
      </c>
      <c r="D4">
        <v>2019</v>
      </c>
      <c r="E4">
        <v>2020</v>
      </c>
      <c r="F4">
        <v>2021</v>
      </c>
      <c r="G4">
        <v>2022</v>
      </c>
      <c r="H4">
        <v>2023</v>
      </c>
      <c r="I4">
        <v>2024</v>
      </c>
      <c r="J4">
        <v>2025</v>
      </c>
      <c r="K4">
        <v>2026</v>
      </c>
      <c r="L4">
        <v>2027</v>
      </c>
      <c r="M4">
        <v>2028</v>
      </c>
      <c r="N4">
        <v>2029</v>
      </c>
      <c r="O4">
        <v>2030</v>
      </c>
      <c r="P4">
        <v>2031</v>
      </c>
      <c r="Q4">
        <v>2032</v>
      </c>
    </row>
    <row r="5" spans="1:17">
      <c r="B5" t="s">
        <v>3937</v>
      </c>
      <c r="C5">
        <v>3</v>
      </c>
      <c r="D5">
        <v>3</v>
      </c>
      <c r="E5">
        <v>3</v>
      </c>
      <c r="F5">
        <v>3</v>
      </c>
      <c r="G5">
        <v>4</v>
      </c>
      <c r="H5">
        <v>5</v>
      </c>
      <c r="I5">
        <v>6</v>
      </c>
      <c r="J5">
        <v>6</v>
      </c>
      <c r="K5">
        <v>6</v>
      </c>
      <c r="L5">
        <v>6</v>
      </c>
      <c r="M5">
        <v>7</v>
      </c>
      <c r="N5">
        <v>7</v>
      </c>
      <c r="O5">
        <v>7</v>
      </c>
      <c r="P5">
        <v>7</v>
      </c>
      <c r="Q5">
        <v>7</v>
      </c>
    </row>
    <row r="6" spans="1:17">
      <c r="B6" t="s">
        <v>2581</v>
      </c>
      <c r="C6">
        <v>27</v>
      </c>
      <c r="D6">
        <v>28</v>
      </c>
      <c r="E6">
        <v>28</v>
      </c>
      <c r="F6">
        <v>28</v>
      </c>
      <c r="G6">
        <v>28</v>
      </c>
      <c r="H6">
        <v>28</v>
      </c>
      <c r="I6">
        <v>28</v>
      </c>
      <c r="J6">
        <v>28</v>
      </c>
      <c r="K6">
        <v>28</v>
      </c>
      <c r="L6">
        <v>28</v>
      </c>
      <c r="M6">
        <v>28</v>
      </c>
      <c r="N6">
        <v>28</v>
      </c>
      <c r="O6">
        <v>23</v>
      </c>
      <c r="P6">
        <v>23</v>
      </c>
      <c r="Q6">
        <v>23</v>
      </c>
    </row>
    <row r="7" spans="1:17">
      <c r="B7" t="s">
        <v>102</v>
      </c>
      <c r="C7">
        <v>65</v>
      </c>
      <c r="D7">
        <v>67</v>
      </c>
      <c r="E7">
        <v>70</v>
      </c>
      <c r="F7">
        <v>72</v>
      </c>
      <c r="G7">
        <v>73</v>
      </c>
      <c r="H7">
        <v>76</v>
      </c>
      <c r="I7">
        <v>75</v>
      </c>
      <c r="J7">
        <v>78</v>
      </c>
      <c r="K7">
        <v>79</v>
      </c>
      <c r="L7">
        <v>82</v>
      </c>
      <c r="M7">
        <v>84</v>
      </c>
      <c r="N7">
        <v>87</v>
      </c>
      <c r="O7">
        <v>92</v>
      </c>
      <c r="P7">
        <v>94</v>
      </c>
      <c r="Q7">
        <v>97</v>
      </c>
    </row>
    <row r="8" spans="1:17">
      <c r="B8" t="s">
        <v>3970</v>
      </c>
      <c r="C8">
        <v>4</v>
      </c>
      <c r="D8">
        <v>5</v>
      </c>
      <c r="E8">
        <v>4</v>
      </c>
      <c r="F8">
        <v>5</v>
      </c>
      <c r="G8">
        <v>5</v>
      </c>
      <c r="H8">
        <v>5</v>
      </c>
      <c r="I8">
        <v>5</v>
      </c>
      <c r="J8">
        <v>5</v>
      </c>
      <c r="K8">
        <v>6</v>
      </c>
      <c r="L8">
        <v>7</v>
      </c>
      <c r="M8">
        <v>7</v>
      </c>
      <c r="N8">
        <v>6</v>
      </c>
      <c r="O8">
        <v>4</v>
      </c>
      <c r="P8">
        <v>2</v>
      </c>
      <c r="Q8">
        <v>3</v>
      </c>
    </row>
    <row r="9" spans="1:17">
      <c r="B9" t="s">
        <v>69</v>
      </c>
      <c r="C9">
        <v>2</v>
      </c>
      <c r="D9">
        <v>1</v>
      </c>
      <c r="E9">
        <v>2</v>
      </c>
      <c r="F9">
        <v>2</v>
      </c>
      <c r="G9">
        <v>1</v>
      </c>
      <c r="H9">
        <v>1</v>
      </c>
      <c r="I9">
        <v>1</v>
      </c>
      <c r="J9">
        <v>1</v>
      </c>
      <c r="K9">
        <v>1</v>
      </c>
      <c r="L9">
        <v>1</v>
      </c>
      <c r="M9">
        <v>1</v>
      </c>
      <c r="N9">
        <v>1</v>
      </c>
      <c r="O9">
        <v>1</v>
      </c>
      <c r="P9">
        <v>1</v>
      </c>
      <c r="Q9">
        <v>1</v>
      </c>
    </row>
    <row r="10" spans="1:17">
      <c r="B10" t="s">
        <v>3939</v>
      </c>
      <c r="C10">
        <v>3</v>
      </c>
      <c r="D10">
        <v>3</v>
      </c>
      <c r="E10">
        <v>3</v>
      </c>
      <c r="F10">
        <v>3</v>
      </c>
      <c r="G10">
        <v>3</v>
      </c>
      <c r="H10">
        <v>3</v>
      </c>
      <c r="I10">
        <v>6</v>
      </c>
      <c r="J10">
        <v>6</v>
      </c>
      <c r="K10">
        <v>6</v>
      </c>
      <c r="L10">
        <v>6</v>
      </c>
      <c r="M10">
        <v>6</v>
      </c>
      <c r="N10">
        <v>6</v>
      </c>
      <c r="O10">
        <v>6</v>
      </c>
      <c r="P10">
        <v>6</v>
      </c>
      <c r="Q10">
        <v>6</v>
      </c>
    </row>
    <row r="11" spans="1:17">
      <c r="B11" t="s">
        <v>3928</v>
      </c>
    </row>
    <row r="12" spans="1:17">
      <c r="B12" t="s">
        <v>3929</v>
      </c>
      <c r="C12">
        <v>17</v>
      </c>
      <c r="D12">
        <v>14</v>
      </c>
      <c r="E12">
        <v>12</v>
      </c>
      <c r="F12">
        <v>9</v>
      </c>
      <c r="G12">
        <v>7</v>
      </c>
      <c r="H12">
        <v>7</v>
      </c>
      <c r="I12">
        <v>7</v>
      </c>
      <c r="J12">
        <v>7</v>
      </c>
      <c r="K12">
        <v>7</v>
      </c>
      <c r="L12">
        <v>7</v>
      </c>
      <c r="M12">
        <v>7</v>
      </c>
      <c r="N12">
        <v>7</v>
      </c>
      <c r="O12">
        <v>7</v>
      </c>
      <c r="P12">
        <v>7</v>
      </c>
      <c r="Q12">
        <v>5</v>
      </c>
    </row>
    <row r="13" spans="1:17">
      <c r="B13" t="s">
        <v>3800</v>
      </c>
      <c r="C13">
        <v>2</v>
      </c>
      <c r="D13">
        <v>1</v>
      </c>
      <c r="E13">
        <v>2</v>
      </c>
      <c r="F13">
        <v>3</v>
      </c>
      <c r="G13">
        <v>2</v>
      </c>
      <c r="H13">
        <v>2</v>
      </c>
      <c r="I13">
        <v>0</v>
      </c>
      <c r="J13">
        <v>0</v>
      </c>
      <c r="K13">
        <v>2</v>
      </c>
      <c r="L13">
        <v>0</v>
      </c>
      <c r="M13">
        <v>1</v>
      </c>
      <c r="N13">
        <v>0</v>
      </c>
      <c r="O13">
        <v>0</v>
      </c>
      <c r="P13">
        <v>0</v>
      </c>
      <c r="Q13">
        <v>0</v>
      </c>
    </row>
    <row r="14" spans="1:17">
      <c r="B14" t="s">
        <v>3819</v>
      </c>
      <c r="C14">
        <v>124</v>
      </c>
      <c r="D14">
        <v>123</v>
      </c>
      <c r="E14">
        <v>124</v>
      </c>
      <c r="F14">
        <v>124</v>
      </c>
      <c r="G14">
        <v>124</v>
      </c>
      <c r="H14">
        <v>126</v>
      </c>
      <c r="I14">
        <v>128</v>
      </c>
      <c r="J14">
        <v>131</v>
      </c>
      <c r="K14">
        <v>135</v>
      </c>
      <c r="L14">
        <v>137</v>
      </c>
      <c r="M14">
        <v>141</v>
      </c>
      <c r="N14">
        <v>142</v>
      </c>
      <c r="O14">
        <v>139</v>
      </c>
      <c r="P14">
        <v>139</v>
      </c>
      <c r="Q14">
        <v>143</v>
      </c>
    </row>
    <row r="15" spans="1:17">
      <c r="B15" t="s">
        <v>3969</v>
      </c>
    </row>
    <row r="16" spans="1:17">
      <c r="A16" s="91"/>
      <c r="B16" s="91"/>
      <c r="C16" s="91"/>
      <c r="D16" s="91"/>
      <c r="E16" s="91"/>
      <c r="F16" s="91"/>
      <c r="G16" s="91"/>
      <c r="H16" s="91"/>
      <c r="I16" s="91"/>
      <c r="J16" s="91"/>
      <c r="K16" s="91"/>
      <c r="L16" s="91"/>
      <c r="M16" s="91"/>
    </row>
    <row r="17" spans="1:13">
      <c r="A17" s="91"/>
      <c r="B17" s="91" t="s">
        <v>3976</v>
      </c>
      <c r="C17" s="214" t="s">
        <v>3977</v>
      </c>
      <c r="D17" s="214"/>
      <c r="E17" s="214"/>
      <c r="F17" s="214"/>
      <c r="G17" s="214"/>
      <c r="H17" s="214"/>
      <c r="I17" s="214"/>
      <c r="J17" s="91"/>
      <c r="K17" s="91"/>
      <c r="L17" s="91"/>
      <c r="M17" s="91"/>
    </row>
    <row r="18" spans="1:13">
      <c r="A18" s="91"/>
      <c r="B18" s="91"/>
      <c r="C18" s="91"/>
      <c r="D18" s="91"/>
      <c r="E18" s="91"/>
      <c r="F18" s="91"/>
      <c r="G18" s="91"/>
      <c r="H18" s="91"/>
      <c r="I18" s="91"/>
      <c r="J18" s="91"/>
      <c r="K18" s="91"/>
      <c r="L18" s="91"/>
      <c r="M18" s="91"/>
    </row>
    <row r="19" spans="1:13">
      <c r="A19" s="91"/>
      <c r="B19" s="91"/>
      <c r="C19" s="91"/>
      <c r="D19" s="91"/>
      <c r="E19" s="91"/>
      <c r="F19" s="91"/>
      <c r="G19" s="91"/>
      <c r="H19" s="91"/>
      <c r="I19" s="91"/>
      <c r="J19" s="91"/>
      <c r="K19" s="91"/>
      <c r="L19" s="91"/>
      <c r="M19" s="91"/>
    </row>
    <row r="20" spans="1:13">
      <c r="A20" s="91"/>
      <c r="B20" s="91"/>
      <c r="C20" s="91"/>
      <c r="D20" s="91"/>
      <c r="E20" s="91"/>
      <c r="F20" s="91"/>
      <c r="G20" s="91"/>
      <c r="H20" s="91"/>
      <c r="I20" s="91"/>
      <c r="J20" s="91"/>
      <c r="K20" s="91"/>
      <c r="L20" s="91"/>
      <c r="M20" s="91"/>
    </row>
    <row r="21" spans="1:13">
      <c r="A21" s="91"/>
      <c r="B21" s="91"/>
      <c r="C21" s="91"/>
      <c r="D21" s="91"/>
      <c r="E21" s="91"/>
      <c r="F21" s="91"/>
      <c r="G21" s="91"/>
      <c r="H21" s="91"/>
      <c r="I21" s="91"/>
      <c r="J21" s="91"/>
      <c r="K21" s="91"/>
      <c r="L21" s="91"/>
      <c r="M21" s="9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4448A-E533-427D-B737-BB1E6AF52A55}">
  <sheetPr codeName="Sheet11"/>
  <dimension ref="A1:AF47"/>
  <sheetViews>
    <sheetView showGridLines="0" topLeftCell="A4" zoomScale="205" zoomScaleNormal="205" workbookViewId="0">
      <selection activeCell="D23" sqref="D23:H23"/>
    </sheetView>
  </sheetViews>
  <sheetFormatPr baseColWidth="10" defaultColWidth="9.140625" defaultRowHeight="12.75"/>
  <cols>
    <col min="1" max="32" width="2.7109375" customWidth="1"/>
    <col min="33" max="47" width="2.28515625" customWidth="1"/>
  </cols>
  <sheetData>
    <row r="1" spans="1:32">
      <c r="A1" s="115" t="s">
        <v>3909</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row>
    <row r="2" spans="1:32">
      <c r="A2" s="115"/>
      <c r="B2" s="115" t="s">
        <v>3910</v>
      </c>
      <c r="C2" s="115"/>
      <c r="D2" s="115"/>
      <c r="E2" s="115"/>
      <c r="F2" s="115"/>
      <c r="G2" s="115"/>
      <c r="H2" s="115"/>
      <c r="I2" s="115"/>
      <c r="J2" s="115"/>
      <c r="K2" s="115"/>
      <c r="L2" s="115"/>
      <c r="M2" s="115"/>
      <c r="N2" s="115"/>
      <c r="Q2" s="115"/>
      <c r="R2" s="115"/>
      <c r="S2" s="115"/>
      <c r="T2" s="115" t="s">
        <v>3911</v>
      </c>
      <c r="U2" s="115"/>
      <c r="V2" s="115"/>
      <c r="W2" s="115"/>
      <c r="X2" s="115"/>
      <c r="Y2" s="115"/>
      <c r="Z2" s="115"/>
      <c r="AA2" s="115"/>
      <c r="AB2" s="115"/>
      <c r="AC2" s="115"/>
      <c r="AD2" s="115"/>
      <c r="AE2" s="115"/>
    </row>
    <row r="3" spans="1:32" ht="13.5">
      <c r="A3" s="115"/>
      <c r="B3" s="115" t="s">
        <v>3902</v>
      </c>
      <c r="C3" s="115"/>
      <c r="D3" s="115"/>
      <c r="E3" s="115"/>
      <c r="F3" s="115"/>
      <c r="G3" s="115"/>
      <c r="H3" s="115"/>
      <c r="I3" s="115"/>
      <c r="J3" s="115"/>
      <c r="K3" s="115"/>
      <c r="L3" s="115"/>
      <c r="M3" s="115"/>
      <c r="N3" s="115"/>
      <c r="Q3" s="115"/>
      <c r="R3" s="115"/>
      <c r="S3" s="115"/>
      <c r="T3" s="115" t="s">
        <v>3904</v>
      </c>
      <c r="U3" s="115"/>
      <c r="V3" s="115"/>
      <c r="W3" s="115"/>
      <c r="X3" s="115"/>
      <c r="Y3" s="115"/>
      <c r="Z3" s="115"/>
      <c r="AA3" s="115"/>
      <c r="AB3" s="115"/>
      <c r="AC3" s="115"/>
      <c r="AD3" s="115"/>
      <c r="AE3" s="115"/>
    </row>
    <row r="4" spans="1:32">
      <c r="A4" s="115"/>
      <c r="B4" s="115"/>
      <c r="C4" s="115"/>
      <c r="D4" s="115"/>
      <c r="E4" s="115"/>
      <c r="F4" s="115"/>
      <c r="G4" s="115"/>
      <c r="H4" s="115"/>
      <c r="I4" s="115"/>
      <c r="J4" s="115"/>
      <c r="K4" s="115"/>
      <c r="L4" s="115"/>
      <c r="M4" s="115"/>
      <c r="N4" s="115"/>
      <c r="O4" s="456" t="s">
        <v>3912</v>
      </c>
      <c r="P4" s="457"/>
      <c r="Q4" s="115"/>
      <c r="R4" s="115"/>
      <c r="S4" s="115"/>
      <c r="T4" s="115"/>
      <c r="U4" s="115"/>
      <c r="V4" s="115"/>
      <c r="W4" s="115"/>
      <c r="X4" s="115"/>
      <c r="Y4" s="115"/>
      <c r="Z4" s="115"/>
      <c r="AA4" s="115"/>
      <c r="AB4" s="115"/>
      <c r="AC4" s="115"/>
      <c r="AD4" s="115"/>
      <c r="AE4" s="115"/>
    </row>
    <row r="5" spans="1:32">
      <c r="A5" s="115"/>
      <c r="B5" s="115">
        <v>16</v>
      </c>
      <c r="C5" s="270" t="s">
        <v>3887</v>
      </c>
      <c r="D5" s="115">
        <v>2</v>
      </c>
      <c r="E5" s="115">
        <v>32</v>
      </c>
      <c r="F5" s="120" t="s">
        <v>3888</v>
      </c>
      <c r="G5" s="115">
        <v>44</v>
      </c>
      <c r="H5" s="115"/>
      <c r="I5" s="270" t="s">
        <v>3887</v>
      </c>
      <c r="J5" s="115">
        <v>2</v>
      </c>
      <c r="K5" s="115">
        <v>18</v>
      </c>
      <c r="L5" s="115"/>
      <c r="M5" s="115"/>
      <c r="N5" s="115"/>
      <c r="O5" s="180" t="s">
        <v>3895</v>
      </c>
      <c r="P5" s="181">
        <v>3</v>
      </c>
      <c r="Q5" s="115"/>
      <c r="R5" s="115"/>
      <c r="S5" s="115"/>
      <c r="T5" s="115">
        <f>12*2+6</f>
        <v>30</v>
      </c>
      <c r="U5" s="270" t="s">
        <v>3887</v>
      </c>
      <c r="V5" s="174">
        <f>7/2</f>
        <v>3.5</v>
      </c>
      <c r="W5" s="115">
        <v>32</v>
      </c>
      <c r="X5" s="120" t="s">
        <v>3888</v>
      </c>
      <c r="Y5" s="115">
        <v>2</v>
      </c>
      <c r="Z5" s="115">
        <v>44</v>
      </c>
      <c r="AA5" s="270" t="s">
        <v>3887</v>
      </c>
      <c r="AB5" s="115">
        <v>3</v>
      </c>
      <c r="AC5" s="115">
        <v>18</v>
      </c>
      <c r="AD5" s="115"/>
      <c r="AE5" s="115"/>
    </row>
    <row r="6" spans="1:32">
      <c r="A6" s="115"/>
      <c r="B6" s="115"/>
      <c r="C6" s="115"/>
      <c r="D6" s="115"/>
      <c r="E6" s="115"/>
      <c r="F6" s="115"/>
      <c r="G6" s="115"/>
      <c r="H6" s="115"/>
      <c r="I6" s="115"/>
      <c r="J6" s="115"/>
      <c r="K6" s="115"/>
      <c r="L6" s="115"/>
      <c r="M6" s="115"/>
      <c r="N6" s="115"/>
      <c r="O6" s="180" t="s">
        <v>3896</v>
      </c>
      <c r="P6" s="181">
        <v>6</v>
      </c>
      <c r="Q6" s="115"/>
      <c r="R6" s="115"/>
      <c r="S6" s="115"/>
      <c r="T6" s="115"/>
      <c r="U6" s="115"/>
      <c r="V6" s="115"/>
      <c r="W6" s="115"/>
      <c r="X6" s="115"/>
      <c r="Y6" s="115"/>
      <c r="Z6" s="115"/>
      <c r="AA6" s="115"/>
      <c r="AB6" s="115"/>
      <c r="AC6" s="115"/>
      <c r="AD6" s="115"/>
      <c r="AE6" s="115"/>
    </row>
    <row r="7" spans="1:32">
      <c r="A7" s="115"/>
      <c r="B7" s="115"/>
      <c r="C7" s="115"/>
      <c r="D7" s="115"/>
      <c r="E7" s="115">
        <f>B5+D5*E5</f>
        <v>80</v>
      </c>
      <c r="F7" s="120" t="s">
        <v>3888</v>
      </c>
      <c r="G7" s="115">
        <f>G5+J5*K5</f>
        <v>80</v>
      </c>
      <c r="H7" s="115"/>
      <c r="I7" s="115"/>
      <c r="J7" s="115"/>
      <c r="K7" s="115"/>
      <c r="L7" s="115"/>
      <c r="M7" s="115"/>
      <c r="N7" s="115"/>
      <c r="O7" s="180" t="s">
        <v>3897</v>
      </c>
      <c r="P7" s="181">
        <v>9</v>
      </c>
      <c r="Q7" s="115"/>
      <c r="R7" s="115"/>
      <c r="S7" s="115"/>
      <c r="T7" s="115"/>
      <c r="U7" s="115"/>
      <c r="V7" s="115"/>
      <c r="W7" s="174">
        <f>T5+V5*W5</f>
        <v>142</v>
      </c>
      <c r="X7" s="120" t="s">
        <v>3888</v>
      </c>
      <c r="Y7" s="174">
        <f>Y5*Z5+AB5*AC5</f>
        <v>142</v>
      </c>
      <c r="Z7" s="115"/>
      <c r="AA7" s="115"/>
      <c r="AB7" s="115"/>
      <c r="AC7" s="115"/>
      <c r="AD7" s="115"/>
      <c r="AE7" s="115"/>
    </row>
    <row r="8" spans="1:32">
      <c r="A8" s="115"/>
      <c r="B8" s="115"/>
      <c r="C8" s="115"/>
      <c r="D8" s="115"/>
      <c r="E8" s="115"/>
      <c r="F8" s="115"/>
      <c r="G8" s="115"/>
      <c r="H8" s="115"/>
      <c r="I8" s="115"/>
      <c r="J8" s="115"/>
      <c r="K8" s="115"/>
      <c r="L8" s="115"/>
      <c r="M8" s="115"/>
      <c r="N8" s="115"/>
      <c r="O8" s="180" t="s">
        <v>3898</v>
      </c>
      <c r="P8" s="181">
        <v>12</v>
      </c>
      <c r="Q8" s="115"/>
      <c r="R8" s="115"/>
      <c r="S8" s="115"/>
      <c r="T8" s="115"/>
      <c r="U8" s="115"/>
      <c r="V8" s="115"/>
      <c r="W8" s="115"/>
      <c r="X8" s="115"/>
      <c r="Y8" s="115"/>
      <c r="Z8" s="115"/>
      <c r="AA8" s="115"/>
      <c r="AB8" s="115"/>
      <c r="AC8" s="115"/>
      <c r="AD8" s="115"/>
      <c r="AE8" s="115"/>
    </row>
    <row r="9" spans="1:32">
      <c r="A9" s="115"/>
      <c r="B9" s="174">
        <f>B5/$B$5*B13</f>
        <v>0.92</v>
      </c>
      <c r="C9" s="271" t="s">
        <v>3887</v>
      </c>
      <c r="D9" s="174"/>
      <c r="E9" s="174">
        <f>D5*E5/$B$5*B13</f>
        <v>3.68</v>
      </c>
      <c r="F9" s="175" t="s">
        <v>3888</v>
      </c>
      <c r="G9" s="174">
        <f>G5/$B$5*B13</f>
        <v>2.5300000000000002</v>
      </c>
      <c r="H9" s="174"/>
      <c r="I9" s="270" t="s">
        <v>3887</v>
      </c>
      <c r="J9" s="174"/>
      <c r="K9" s="174">
        <f>J5*K5/$B$5*B13</f>
        <v>2.0700000000000003</v>
      </c>
      <c r="L9" s="115"/>
      <c r="M9" s="115"/>
      <c r="N9" s="115"/>
      <c r="O9" s="182" t="s">
        <v>3899</v>
      </c>
      <c r="P9" s="183">
        <v>15</v>
      </c>
      <c r="Q9" s="115"/>
      <c r="R9" s="115"/>
      <c r="S9" s="115"/>
      <c r="T9" s="174">
        <f>T5/$T$5*T13</f>
        <v>0.08</v>
      </c>
      <c r="U9" s="270" t="s">
        <v>3887</v>
      </c>
      <c r="V9" s="174"/>
      <c r="W9" s="174">
        <f>V5*W5/$T$5*T13</f>
        <v>0.29866666666666669</v>
      </c>
      <c r="X9" s="175" t="s">
        <v>3888</v>
      </c>
      <c r="Y9" s="174">
        <f>Y5*Z5/$T$5*T13</f>
        <v>0.23466666666666666</v>
      </c>
      <c r="Z9" s="174"/>
      <c r="AA9" s="270" t="s">
        <v>3887</v>
      </c>
      <c r="AB9" s="174"/>
      <c r="AC9" s="174">
        <f>AB5*AC5/$T$5*T13</f>
        <v>0.14400000000000002</v>
      </c>
      <c r="AD9" s="115"/>
      <c r="AE9" s="115"/>
    </row>
    <row r="10" spans="1:32">
      <c r="A10" s="115"/>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row>
    <row r="11" spans="1:32" ht="13.5">
      <c r="A11" s="115"/>
      <c r="B11" s="174">
        <f>G9/B9</f>
        <v>2.75</v>
      </c>
      <c r="C11" s="115" t="s">
        <v>3900</v>
      </c>
      <c r="D11" s="115"/>
      <c r="E11" s="115"/>
      <c r="F11" s="115"/>
      <c r="G11" s="115"/>
      <c r="H11" s="115"/>
      <c r="I11" s="115"/>
      <c r="J11" s="115"/>
      <c r="K11" s="115"/>
      <c r="L11" s="115"/>
      <c r="M11" s="115"/>
      <c r="N11" s="115"/>
      <c r="O11" s="115"/>
      <c r="P11" s="115"/>
      <c r="S11" s="115"/>
      <c r="T11" s="174">
        <f>Y9/T9</f>
        <v>2.9333333333333331</v>
      </c>
      <c r="U11" s="115" t="s">
        <v>3905</v>
      </c>
      <c r="V11" s="115"/>
      <c r="W11" s="115"/>
      <c r="X11" s="115"/>
      <c r="Y11" s="115"/>
      <c r="Z11" s="115"/>
      <c r="AA11" s="115"/>
      <c r="AB11" s="115"/>
      <c r="AC11" s="115"/>
      <c r="AD11" s="115"/>
      <c r="AE11" s="115"/>
      <c r="AF11" s="115"/>
    </row>
    <row r="12" spans="1:32">
      <c r="A12" s="115"/>
      <c r="B12" s="174"/>
      <c r="C12" s="115"/>
      <c r="D12" s="115"/>
      <c r="E12" s="115"/>
      <c r="F12" s="115"/>
      <c r="G12" s="115"/>
      <c r="H12" s="115"/>
      <c r="I12" s="115"/>
      <c r="J12" s="115"/>
      <c r="K12" s="115"/>
      <c r="L12" s="115"/>
      <c r="M12" s="115"/>
      <c r="N12" s="115"/>
      <c r="O12" s="115"/>
      <c r="P12" s="115"/>
      <c r="S12" s="115"/>
      <c r="T12" s="174"/>
      <c r="U12" s="115"/>
      <c r="V12" s="115"/>
      <c r="W12" s="115"/>
      <c r="X12" s="115"/>
      <c r="Y12" s="115"/>
      <c r="Z12" s="115"/>
      <c r="AA12" s="115"/>
      <c r="AB12" s="115"/>
      <c r="AC12" s="115"/>
      <c r="AD12" s="115"/>
      <c r="AE12" s="115"/>
      <c r="AF12" s="115"/>
    </row>
    <row r="13" spans="1:32" ht="13.5">
      <c r="A13" s="115"/>
      <c r="B13" s="461">
        <v>0.92</v>
      </c>
      <c r="C13" s="462"/>
      <c r="D13" s="177" t="s">
        <v>3906</v>
      </c>
      <c r="E13" s="178"/>
      <c r="F13" s="151"/>
      <c r="G13" s="151"/>
      <c r="H13" s="151"/>
      <c r="I13" s="151"/>
      <c r="J13" s="151"/>
      <c r="K13" s="151"/>
      <c r="L13" s="151"/>
      <c r="M13" s="151"/>
      <c r="N13" s="151"/>
      <c r="O13" s="151"/>
      <c r="P13" s="151"/>
      <c r="Q13" s="136"/>
      <c r="R13" s="136"/>
      <c r="S13" s="151"/>
      <c r="T13" s="461">
        <v>0.08</v>
      </c>
      <c r="U13" s="462"/>
      <c r="V13" s="177" t="s">
        <v>3907</v>
      </c>
      <c r="W13" s="178"/>
      <c r="X13" s="115"/>
      <c r="Y13" s="115"/>
      <c r="Z13" s="115"/>
      <c r="AA13" s="115"/>
      <c r="AB13" s="115"/>
      <c r="AC13" s="115"/>
      <c r="AD13" s="115"/>
      <c r="AE13" s="115"/>
      <c r="AF13" s="115"/>
    </row>
    <row r="14" spans="1:32">
      <c r="A14" s="115"/>
      <c r="B14" s="176"/>
      <c r="C14" s="176"/>
      <c r="D14" s="115"/>
      <c r="E14" s="115"/>
      <c r="F14" s="115"/>
      <c r="G14" s="115"/>
      <c r="H14" s="115"/>
      <c r="I14" s="115"/>
      <c r="J14" s="115"/>
      <c r="K14" s="115"/>
      <c r="L14" s="115"/>
      <c r="M14" s="115"/>
      <c r="N14" s="115"/>
      <c r="O14" s="115"/>
      <c r="P14" s="115"/>
      <c r="S14" s="115"/>
      <c r="T14" s="176"/>
      <c r="U14" s="176"/>
      <c r="V14" s="115"/>
      <c r="W14" s="115"/>
      <c r="X14" s="115"/>
      <c r="Y14" s="115"/>
      <c r="Z14" s="115"/>
      <c r="AA14" s="115"/>
      <c r="AB14" s="115"/>
      <c r="AC14" s="115"/>
      <c r="AD14" s="115"/>
      <c r="AE14" s="115"/>
      <c r="AF14" s="115"/>
    </row>
    <row r="15" spans="1:32" ht="13.5">
      <c r="A15" s="115"/>
      <c r="B15" s="174">
        <f>B11</f>
        <v>2.75</v>
      </c>
      <c r="C15" s="115" t="s">
        <v>3900</v>
      </c>
      <c r="D15" s="115"/>
      <c r="E15" s="115"/>
      <c r="F15" s="115"/>
      <c r="G15" s="115"/>
      <c r="H15" s="115"/>
      <c r="I15" s="115"/>
      <c r="J15" s="115"/>
      <c r="K15" s="115"/>
      <c r="L15" s="174">
        <f>G9+Y9</f>
        <v>2.7646666666666668</v>
      </c>
      <c r="M15" s="115" t="s">
        <v>3908</v>
      </c>
      <c r="N15" s="115"/>
      <c r="O15" s="115"/>
      <c r="P15" s="115"/>
      <c r="S15" s="115"/>
      <c r="T15" s="174">
        <f>T11</f>
        <v>2.9333333333333331</v>
      </c>
      <c r="U15" s="115" t="s">
        <v>3905</v>
      </c>
      <c r="V15" s="115"/>
      <c r="W15" s="115"/>
      <c r="X15" s="115"/>
      <c r="Y15" s="115"/>
      <c r="Z15" s="115"/>
      <c r="AA15" s="115"/>
      <c r="AB15" s="115"/>
      <c r="AC15" s="115"/>
      <c r="AD15" s="115"/>
      <c r="AE15" s="115"/>
      <c r="AF15" s="115"/>
    </row>
    <row r="16" spans="1:32">
      <c r="A16" s="115"/>
      <c r="B16" s="115"/>
      <c r="C16" s="115"/>
      <c r="D16" s="115"/>
      <c r="E16" s="115"/>
      <c r="F16" s="115"/>
      <c r="G16" s="115"/>
      <c r="H16" s="115"/>
      <c r="I16" s="115"/>
      <c r="J16" s="115"/>
      <c r="K16" s="115"/>
      <c r="L16" s="115"/>
      <c r="M16" s="115"/>
      <c r="N16" s="115"/>
      <c r="O16" s="115"/>
      <c r="P16" s="115"/>
      <c r="S16" s="115"/>
      <c r="T16" s="115"/>
      <c r="U16" s="115"/>
      <c r="V16" s="115"/>
      <c r="W16" s="115"/>
      <c r="X16" s="115"/>
      <c r="Y16" s="115"/>
      <c r="Z16" s="115"/>
      <c r="AA16" s="115"/>
      <c r="AB16" s="115"/>
      <c r="AC16" s="115"/>
      <c r="AD16" s="115"/>
      <c r="AE16" s="115"/>
      <c r="AF16" s="115"/>
    </row>
    <row r="17" spans="1:32">
      <c r="A17" s="115"/>
      <c r="B17" s="115" t="s">
        <v>3889</v>
      </c>
      <c r="C17" s="115" t="s">
        <v>3888</v>
      </c>
      <c r="D17" s="115">
        <v>50</v>
      </c>
      <c r="E17" s="115" t="s">
        <v>3890</v>
      </c>
      <c r="F17" s="115"/>
      <c r="G17" s="115" t="s">
        <v>3888</v>
      </c>
      <c r="H17" s="115">
        <f>D17</f>
        <v>50</v>
      </c>
      <c r="I17" s="115" t="s">
        <v>3891</v>
      </c>
      <c r="J17" s="115"/>
      <c r="K17" s="115"/>
      <c r="L17" s="115"/>
      <c r="M17" s="115"/>
      <c r="N17" s="115" t="s">
        <v>3888</v>
      </c>
      <c r="T17" s="115" t="s">
        <v>3889</v>
      </c>
      <c r="U17" s="115" t="s">
        <v>3888</v>
      </c>
      <c r="V17" s="115">
        <v>47.51</v>
      </c>
      <c r="W17" s="115" t="s">
        <v>3890</v>
      </c>
      <c r="X17" s="115"/>
      <c r="Y17" s="115" t="s">
        <v>3888</v>
      </c>
      <c r="Z17" s="115">
        <f>V17</f>
        <v>47.51</v>
      </c>
      <c r="AA17" s="115" t="s">
        <v>3891</v>
      </c>
      <c r="AB17" s="115"/>
      <c r="AC17" s="115"/>
      <c r="AD17" s="115"/>
      <c r="AE17" s="115"/>
      <c r="AF17" s="115" t="s">
        <v>3888</v>
      </c>
    </row>
    <row r="18" spans="1:32">
      <c r="A18" s="115"/>
      <c r="B18" s="115"/>
      <c r="C18" s="115"/>
      <c r="D18" s="115">
        <f>H17</f>
        <v>50</v>
      </c>
      <c r="E18" s="173" t="s">
        <v>3892</v>
      </c>
      <c r="F18" s="173"/>
      <c r="G18" s="173" t="s">
        <v>3888</v>
      </c>
      <c r="H18" s="173">
        <f>D18</f>
        <v>50</v>
      </c>
      <c r="I18" s="173"/>
      <c r="J18" s="173" t="s">
        <v>3894</v>
      </c>
      <c r="K18" s="173"/>
      <c r="L18" s="115"/>
      <c r="M18" s="115"/>
      <c r="N18" s="115"/>
      <c r="O18" s="115"/>
      <c r="P18" s="115"/>
      <c r="S18" s="115"/>
      <c r="T18" s="115"/>
      <c r="U18" s="115"/>
      <c r="V18" s="115">
        <f>Z17</f>
        <v>47.51</v>
      </c>
      <c r="W18" s="173" t="s">
        <v>3892</v>
      </c>
      <c r="X18" s="173"/>
      <c r="Y18" s="173" t="s">
        <v>3888</v>
      </c>
      <c r="Z18" s="173">
        <f>V18</f>
        <v>47.51</v>
      </c>
      <c r="AA18" s="173"/>
      <c r="AB18" s="173" t="s">
        <v>3894</v>
      </c>
      <c r="AC18" s="173"/>
      <c r="AD18" s="115"/>
      <c r="AE18" s="115"/>
      <c r="AF18" s="115"/>
    </row>
    <row r="19" spans="1:32">
      <c r="A19" s="115"/>
      <c r="B19" s="115"/>
      <c r="C19" s="115"/>
      <c r="D19" s="115"/>
      <c r="E19" s="173"/>
      <c r="F19" s="173"/>
      <c r="G19" s="173"/>
      <c r="H19" s="173"/>
      <c r="I19" s="173"/>
      <c r="J19" s="173"/>
      <c r="K19" s="173"/>
      <c r="L19" s="115"/>
      <c r="M19" s="115"/>
      <c r="N19" s="115"/>
      <c r="O19" s="115"/>
      <c r="P19" s="115"/>
      <c r="S19" s="115"/>
      <c r="T19" s="115"/>
      <c r="U19" s="115"/>
      <c r="V19" s="115"/>
      <c r="W19" s="173"/>
      <c r="X19" s="173"/>
      <c r="Y19" s="173"/>
      <c r="Z19" s="173"/>
      <c r="AA19" s="173"/>
      <c r="AB19" s="173"/>
      <c r="AC19" s="173"/>
      <c r="AD19" s="115"/>
      <c r="AE19" s="115"/>
      <c r="AF19" s="115"/>
    </row>
    <row r="20" spans="1:32">
      <c r="A20" s="115"/>
      <c r="B20" s="115"/>
      <c r="C20" s="115"/>
      <c r="D20" s="115"/>
      <c r="E20" s="173"/>
      <c r="F20" s="173"/>
      <c r="G20" s="173"/>
      <c r="H20" s="173"/>
      <c r="I20" s="173"/>
      <c r="J20" s="173"/>
      <c r="K20" s="173"/>
      <c r="L20" s="463">
        <f>H18*B13+V18*T13</f>
        <v>49.800800000000002</v>
      </c>
      <c r="M20" s="463"/>
      <c r="N20" s="173" t="s">
        <v>3894</v>
      </c>
      <c r="O20" s="115"/>
      <c r="P20" s="115"/>
      <c r="S20" s="115"/>
      <c r="T20" s="115"/>
      <c r="U20" s="115"/>
      <c r="V20" s="115"/>
      <c r="W20" s="173"/>
      <c r="X20" s="173"/>
      <c r="Y20" s="173"/>
      <c r="Z20" s="173"/>
      <c r="AA20" s="173"/>
      <c r="AB20" s="173"/>
      <c r="AC20" s="173"/>
      <c r="AD20" s="115"/>
      <c r="AE20" s="115"/>
      <c r="AF20" s="115"/>
    </row>
    <row r="21" spans="1:32">
      <c r="A21" s="115"/>
      <c r="B21" s="115"/>
      <c r="C21" s="115"/>
      <c r="D21" s="115"/>
      <c r="E21" s="173"/>
      <c r="F21" s="173"/>
      <c r="G21" s="173"/>
      <c r="H21" s="173"/>
      <c r="I21" s="173"/>
      <c r="J21" s="173"/>
      <c r="K21" s="173"/>
      <c r="L21" s="115"/>
      <c r="M21" s="115"/>
      <c r="N21" s="115"/>
      <c r="O21" s="115"/>
      <c r="P21" s="115"/>
      <c r="S21" s="115"/>
      <c r="T21" s="115"/>
      <c r="U21" s="115"/>
      <c r="V21" s="115"/>
      <c r="W21" s="173"/>
      <c r="X21" s="173"/>
      <c r="Y21" s="173"/>
      <c r="Z21" s="173"/>
      <c r="AA21" s="173"/>
      <c r="AB21" s="173"/>
      <c r="AC21" s="173"/>
      <c r="AD21" s="115"/>
      <c r="AE21" s="115"/>
      <c r="AF21" s="115"/>
    </row>
    <row r="22" spans="1:32" ht="13.5">
      <c r="A22" s="115"/>
      <c r="B22" s="115" t="s">
        <v>3893</v>
      </c>
      <c r="C22" s="115" t="s">
        <v>3888</v>
      </c>
      <c r="D22" s="458">
        <f>L15/L20</f>
        <v>5.551450311373847E-2</v>
      </c>
      <c r="E22" s="458"/>
      <c r="F22" s="115" t="s">
        <v>3901</v>
      </c>
      <c r="G22" s="115"/>
      <c r="H22" s="115"/>
      <c r="I22" s="115"/>
      <c r="J22" s="115"/>
      <c r="K22" s="115"/>
      <c r="L22" s="115"/>
      <c r="M22" s="115"/>
      <c r="N22" s="115"/>
      <c r="O22" s="115"/>
      <c r="P22" s="115"/>
      <c r="Q22" s="115"/>
      <c r="R22" s="115"/>
      <c r="S22" s="115"/>
      <c r="T22" s="115"/>
      <c r="U22" s="115"/>
      <c r="V22" s="458"/>
      <c r="W22" s="458"/>
      <c r="X22" s="115"/>
      <c r="Y22" s="115"/>
      <c r="Z22" s="115"/>
      <c r="AA22" s="115"/>
      <c r="AB22" s="115"/>
      <c r="AC22" s="115"/>
      <c r="AD22" s="115"/>
      <c r="AE22" s="115"/>
      <c r="AF22" s="115"/>
    </row>
    <row r="23" spans="1:32" ht="13.5">
      <c r="A23" s="115"/>
      <c r="B23" s="179" t="s">
        <v>3893</v>
      </c>
      <c r="C23" s="179" t="s">
        <v>3888</v>
      </c>
      <c r="D23" s="459">
        <f>1000000000*D22</f>
        <v>55514503.11373847</v>
      </c>
      <c r="E23" s="459"/>
      <c r="F23" s="459"/>
      <c r="G23" s="459"/>
      <c r="H23" s="459"/>
      <c r="I23" s="179" t="s">
        <v>3903</v>
      </c>
      <c r="J23" s="179"/>
      <c r="K23" s="179"/>
      <c r="L23" s="115"/>
      <c r="M23" s="115"/>
      <c r="N23" s="115"/>
      <c r="O23" s="115"/>
      <c r="P23" s="115"/>
      <c r="Q23" s="115"/>
      <c r="R23" s="115"/>
      <c r="S23" s="115"/>
      <c r="T23" s="115"/>
      <c r="U23" s="115"/>
      <c r="V23" s="460"/>
      <c r="W23" s="460"/>
      <c r="X23" s="460"/>
      <c r="Y23" s="460"/>
      <c r="Z23" s="460"/>
      <c r="AA23" s="115"/>
      <c r="AB23" s="115"/>
      <c r="AC23" s="115"/>
      <c r="AD23" s="115"/>
      <c r="AE23" s="115"/>
      <c r="AF23" s="115"/>
    </row>
    <row r="24" spans="1:32">
      <c r="A24" s="115"/>
      <c r="B24" s="115"/>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row>
    <row r="25" spans="1:32">
      <c r="A25" s="1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row>
    <row r="26" spans="1:32">
      <c r="A26" s="115"/>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row>
    <row r="27" spans="1:32">
      <c r="A27" s="1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row>
    <row r="28" spans="1:32">
      <c r="A28" s="115"/>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row>
    <row r="29" spans="1:32">
      <c r="A29" s="1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row>
    <row r="30" spans="1:32">
      <c r="A30" s="115"/>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row>
    <row r="31" spans="1:32">
      <c r="A31" s="115"/>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row>
    <row r="32" spans="1:32">
      <c r="A32" s="115"/>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row>
    <row r="33" spans="1:31">
      <c r="A33" s="115"/>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row>
    <row r="34" spans="1:31">
      <c r="A34" s="115"/>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row>
    <row r="35" spans="1:31">
      <c r="A35" s="115"/>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row>
    <row r="36" spans="1:31">
      <c r="A36" s="115"/>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row>
    <row r="37" spans="1:31">
      <c r="A37" s="1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row>
    <row r="38" spans="1:31">
      <c r="A38" s="115"/>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row>
    <row r="39" spans="1:31">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row>
    <row r="40" spans="1:31">
      <c r="A40" s="115"/>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row>
    <row r="41" spans="1:31">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row>
    <row r="42" spans="1:31">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row>
    <row r="43" spans="1:31">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row>
    <row r="44" spans="1:31">
      <c r="A44" s="115"/>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row>
    <row r="45" spans="1:31">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row>
    <row r="46" spans="1:31">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row>
    <row r="47" spans="1:31">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row>
  </sheetData>
  <mergeCells count="8">
    <mergeCell ref="B13:C13"/>
    <mergeCell ref="T13:U13"/>
    <mergeCell ref="L20:M20"/>
    <mergeCell ref="O4:P4"/>
    <mergeCell ref="D22:E22"/>
    <mergeCell ref="D23:H23"/>
    <mergeCell ref="V22:W22"/>
    <mergeCell ref="V23:Z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94"/>
  <sheetViews>
    <sheetView topLeftCell="A103" zoomScaleNormal="100" workbookViewId="0"/>
  </sheetViews>
  <sheetFormatPr baseColWidth="10" defaultColWidth="11.42578125" defaultRowHeight="11.25"/>
  <cols>
    <col min="1" max="1" width="5" style="73" bestFit="1" customWidth="1"/>
    <col min="2" max="2" width="64.28515625" style="74" customWidth="1"/>
    <col min="3" max="3" width="42.85546875" style="74" customWidth="1"/>
    <col min="4" max="4" width="11.140625" style="73" customWidth="1"/>
    <col min="5" max="5" width="15.7109375" style="86" customWidth="1"/>
    <col min="6" max="6" width="13" style="73" customWidth="1"/>
    <col min="7" max="7" width="21" style="87" bestFit="1" customWidth="1"/>
    <col min="8" max="8" width="13.5703125" style="86" customWidth="1"/>
    <col min="9" max="10" width="11.42578125" style="73"/>
    <col min="11" max="16384" width="11.42578125" style="74"/>
  </cols>
  <sheetData>
    <row r="1" spans="1:13" s="57" customFormat="1" ht="18.75" thickBot="1">
      <c r="A1" s="54" t="s">
        <v>2847</v>
      </c>
      <c r="B1" s="55"/>
      <c r="C1" s="55"/>
      <c r="D1" s="55"/>
      <c r="E1" s="55"/>
      <c r="F1" s="55"/>
      <c r="G1" s="55"/>
      <c r="H1" s="55"/>
      <c r="I1" s="56"/>
      <c r="J1" s="56"/>
      <c r="K1" s="55"/>
      <c r="L1" s="55"/>
      <c r="M1" s="55"/>
    </row>
    <row r="2" spans="1:13" s="61" customFormat="1" ht="24" thickTop="1" thickBot="1">
      <c r="A2" s="58" t="s">
        <v>1</v>
      </c>
      <c r="B2" s="58" t="s">
        <v>2</v>
      </c>
      <c r="C2" s="58" t="s">
        <v>3</v>
      </c>
      <c r="D2" s="58" t="s">
        <v>4</v>
      </c>
      <c r="E2" s="59" t="s">
        <v>5</v>
      </c>
      <c r="F2" s="58" t="s">
        <v>6</v>
      </c>
      <c r="G2" s="60" t="s">
        <v>2848</v>
      </c>
      <c r="H2" s="59" t="s">
        <v>2849</v>
      </c>
    </row>
    <row r="3" spans="1:13" s="67" customFormat="1" ht="22.5" customHeight="1" thickTop="1">
      <c r="A3" s="62">
        <v>1</v>
      </c>
      <c r="B3" s="63" t="s">
        <v>2850</v>
      </c>
      <c r="C3" s="63"/>
      <c r="D3" s="64" t="s">
        <v>17</v>
      </c>
      <c r="E3" s="65">
        <v>34403</v>
      </c>
      <c r="F3" s="62" t="s">
        <v>2851</v>
      </c>
      <c r="G3" s="64" t="s">
        <v>2852</v>
      </c>
      <c r="H3" s="65">
        <v>36077</v>
      </c>
      <c r="I3" s="66"/>
      <c r="J3" s="66"/>
    </row>
    <row r="4" spans="1:13" s="67" customFormat="1" ht="22.5" customHeight="1">
      <c r="A4" s="8">
        <v>2</v>
      </c>
      <c r="B4" s="24" t="s">
        <v>2853</v>
      </c>
      <c r="C4" s="24" t="s">
        <v>2854</v>
      </c>
      <c r="D4" s="68" t="s">
        <v>31</v>
      </c>
      <c r="E4" s="11">
        <v>34457</v>
      </c>
      <c r="F4" s="8" t="s">
        <v>2855</v>
      </c>
      <c r="G4" s="68" t="s">
        <v>2852</v>
      </c>
      <c r="H4" s="11">
        <v>36805</v>
      </c>
      <c r="I4" s="66"/>
      <c r="J4" s="66"/>
    </row>
    <row r="5" spans="1:13" s="67" customFormat="1" ht="22.5" customHeight="1">
      <c r="A5" s="8">
        <v>3</v>
      </c>
      <c r="B5" s="24" t="s">
        <v>2853</v>
      </c>
      <c r="C5" s="24" t="s">
        <v>2856</v>
      </c>
      <c r="D5" s="68" t="s">
        <v>31</v>
      </c>
      <c r="E5" s="11">
        <v>34457</v>
      </c>
      <c r="F5" s="8" t="s">
        <v>2857</v>
      </c>
      <c r="G5" s="68" t="s">
        <v>2852</v>
      </c>
      <c r="H5" s="11">
        <v>36805</v>
      </c>
      <c r="I5" s="66"/>
      <c r="J5" s="66"/>
    </row>
    <row r="6" spans="1:13" s="67" customFormat="1" ht="22.5" customHeight="1">
      <c r="A6" s="8">
        <v>4</v>
      </c>
      <c r="B6" s="24" t="s">
        <v>2853</v>
      </c>
      <c r="C6" s="24" t="s">
        <v>2858</v>
      </c>
      <c r="D6" s="68" t="s">
        <v>31</v>
      </c>
      <c r="E6" s="11">
        <v>34457</v>
      </c>
      <c r="F6" s="8" t="s">
        <v>2859</v>
      </c>
      <c r="G6" s="68" t="s">
        <v>2852</v>
      </c>
      <c r="H6" s="11">
        <v>36805</v>
      </c>
      <c r="I6" s="66"/>
      <c r="J6" s="66"/>
    </row>
    <row r="7" spans="1:13" s="67" customFormat="1" ht="22.5" customHeight="1">
      <c r="A7" s="8">
        <v>5</v>
      </c>
      <c r="B7" s="24" t="s">
        <v>2860</v>
      </c>
      <c r="C7" s="24"/>
      <c r="D7" s="68" t="s">
        <v>31</v>
      </c>
      <c r="E7" s="11">
        <v>34460</v>
      </c>
      <c r="F7" s="8" t="s">
        <v>2861</v>
      </c>
      <c r="G7" s="68" t="s">
        <v>2862</v>
      </c>
      <c r="H7" s="11">
        <v>38064</v>
      </c>
      <c r="I7" s="66"/>
      <c r="J7" s="66"/>
    </row>
    <row r="8" spans="1:13" s="67" customFormat="1" ht="22.5" customHeight="1">
      <c r="A8" s="8">
        <v>6</v>
      </c>
      <c r="B8" s="24" t="s">
        <v>2863</v>
      </c>
      <c r="C8" s="24"/>
      <c r="D8" s="68" t="s">
        <v>17</v>
      </c>
      <c r="E8" s="11">
        <v>34583</v>
      </c>
      <c r="F8" s="8" t="s">
        <v>2864</v>
      </c>
      <c r="G8" s="68" t="s">
        <v>2862</v>
      </c>
      <c r="H8" s="11">
        <v>41571</v>
      </c>
      <c r="I8" s="66"/>
      <c r="J8" s="66"/>
    </row>
    <row r="9" spans="1:13" s="67" customFormat="1" ht="22.5" customHeight="1">
      <c r="A9" s="8">
        <v>7</v>
      </c>
      <c r="B9" s="24" t="s">
        <v>2865</v>
      </c>
      <c r="C9" s="24"/>
      <c r="D9" s="68" t="s">
        <v>17</v>
      </c>
      <c r="E9" s="11">
        <v>34583</v>
      </c>
      <c r="F9" s="8" t="s">
        <v>2866</v>
      </c>
      <c r="G9" s="68" t="s">
        <v>2862</v>
      </c>
      <c r="H9" s="11">
        <v>35958</v>
      </c>
      <c r="I9" s="66"/>
      <c r="J9" s="66"/>
    </row>
    <row r="10" spans="1:13" s="67" customFormat="1" ht="22.5" customHeight="1">
      <c r="A10" s="8">
        <v>8</v>
      </c>
      <c r="B10" s="24" t="s">
        <v>2867</v>
      </c>
      <c r="C10" s="24"/>
      <c r="D10" s="68" t="s">
        <v>17</v>
      </c>
      <c r="E10" s="11">
        <v>34592</v>
      </c>
      <c r="F10" s="8" t="s">
        <v>2868</v>
      </c>
      <c r="G10" s="68" t="s">
        <v>2852</v>
      </c>
      <c r="H10" s="11">
        <v>37818</v>
      </c>
      <c r="I10" s="66"/>
      <c r="J10" s="66"/>
    </row>
    <row r="11" spans="1:13" s="67" customFormat="1" ht="22.5" customHeight="1">
      <c r="A11" s="8">
        <v>9</v>
      </c>
      <c r="B11" s="24" t="s">
        <v>2869</v>
      </c>
      <c r="C11" s="24"/>
      <c r="D11" s="68" t="s">
        <v>17</v>
      </c>
      <c r="E11" s="11">
        <v>34645</v>
      </c>
      <c r="F11" s="8" t="s">
        <v>2870</v>
      </c>
      <c r="G11" s="68" t="s">
        <v>2862</v>
      </c>
      <c r="H11" s="11">
        <v>35586</v>
      </c>
      <c r="I11" s="66"/>
      <c r="J11" s="66"/>
    </row>
    <row r="12" spans="1:13" s="67" customFormat="1" ht="22.5" customHeight="1">
      <c r="A12" s="8">
        <v>10</v>
      </c>
      <c r="B12" s="24" t="s">
        <v>2871</v>
      </c>
      <c r="C12" s="24"/>
      <c r="D12" s="68" t="s">
        <v>17</v>
      </c>
      <c r="E12" s="11">
        <v>34653</v>
      </c>
      <c r="F12" s="8" t="s">
        <v>2872</v>
      </c>
      <c r="G12" s="68" t="s">
        <v>2862</v>
      </c>
      <c r="H12" s="11">
        <v>41032</v>
      </c>
      <c r="I12" s="66"/>
      <c r="J12" s="66"/>
    </row>
    <row r="13" spans="1:13" s="67" customFormat="1" ht="22.5" customHeight="1">
      <c r="A13" s="8">
        <v>11</v>
      </c>
      <c r="B13" s="24" t="s">
        <v>441</v>
      </c>
      <c r="C13" s="24"/>
      <c r="D13" s="68" t="s">
        <v>17</v>
      </c>
      <c r="E13" s="11">
        <v>34653</v>
      </c>
      <c r="F13" s="8" t="s">
        <v>2873</v>
      </c>
      <c r="G13" s="68" t="s">
        <v>2862</v>
      </c>
      <c r="H13" s="11">
        <v>38764</v>
      </c>
      <c r="I13" s="66"/>
      <c r="J13" s="66"/>
    </row>
    <row r="14" spans="1:13" s="67" customFormat="1" ht="22.5" customHeight="1">
      <c r="A14" s="8">
        <v>12</v>
      </c>
      <c r="B14" s="24" t="s">
        <v>2874</v>
      </c>
      <c r="C14" s="24" t="s">
        <v>2875</v>
      </c>
      <c r="D14" s="68" t="s">
        <v>31</v>
      </c>
      <c r="E14" s="11">
        <v>34659</v>
      </c>
      <c r="F14" s="8" t="s">
        <v>2876</v>
      </c>
      <c r="G14" s="68" t="s">
        <v>2852</v>
      </c>
      <c r="H14" s="11">
        <v>36752</v>
      </c>
      <c r="I14" s="66"/>
      <c r="J14" s="66"/>
    </row>
    <row r="15" spans="1:13" s="67" customFormat="1" ht="22.5" customHeight="1">
      <c r="A15" s="8">
        <v>13</v>
      </c>
      <c r="B15" s="24" t="s">
        <v>2874</v>
      </c>
      <c r="C15" s="24" t="s">
        <v>2877</v>
      </c>
      <c r="D15" s="68" t="s">
        <v>31</v>
      </c>
      <c r="E15" s="11">
        <v>34659</v>
      </c>
      <c r="F15" s="8" t="s">
        <v>2878</v>
      </c>
      <c r="G15" s="68" t="s">
        <v>2852</v>
      </c>
      <c r="H15" s="11">
        <v>36752</v>
      </c>
      <c r="I15" s="66"/>
      <c r="J15" s="66"/>
    </row>
    <row r="16" spans="1:13" s="67" customFormat="1" ht="22.5" customHeight="1">
      <c r="A16" s="8">
        <v>14</v>
      </c>
      <c r="B16" s="24" t="s">
        <v>2874</v>
      </c>
      <c r="C16" s="24" t="s">
        <v>2879</v>
      </c>
      <c r="D16" s="68" t="s">
        <v>31</v>
      </c>
      <c r="E16" s="11">
        <v>34659</v>
      </c>
      <c r="F16" s="8" t="s">
        <v>2880</v>
      </c>
      <c r="G16" s="68" t="s">
        <v>2852</v>
      </c>
      <c r="H16" s="11">
        <v>36752</v>
      </c>
      <c r="I16" s="66"/>
      <c r="J16" s="66"/>
    </row>
    <row r="17" spans="1:10" s="67" customFormat="1" ht="22.5" customHeight="1">
      <c r="A17" s="8">
        <v>15</v>
      </c>
      <c r="B17" s="24" t="s">
        <v>2874</v>
      </c>
      <c r="C17" s="24" t="s">
        <v>2881</v>
      </c>
      <c r="D17" s="68" t="s">
        <v>31</v>
      </c>
      <c r="E17" s="11">
        <v>34659</v>
      </c>
      <c r="F17" s="8" t="s">
        <v>2882</v>
      </c>
      <c r="G17" s="68" t="s">
        <v>2852</v>
      </c>
      <c r="H17" s="11">
        <v>36752</v>
      </c>
      <c r="I17" s="66"/>
      <c r="J17" s="66"/>
    </row>
    <row r="18" spans="1:10" s="67" customFormat="1" ht="22.5" customHeight="1">
      <c r="A18" s="8">
        <v>16</v>
      </c>
      <c r="B18" s="24" t="s">
        <v>2883</v>
      </c>
      <c r="C18" s="24"/>
      <c r="D18" s="68" t="s">
        <v>17</v>
      </c>
      <c r="E18" s="11">
        <v>34759</v>
      </c>
      <c r="F18" s="8" t="s">
        <v>2884</v>
      </c>
      <c r="G18" s="68" t="s">
        <v>2852</v>
      </c>
      <c r="H18" s="11">
        <v>36245</v>
      </c>
      <c r="I18" s="66"/>
      <c r="J18" s="66"/>
    </row>
    <row r="19" spans="1:10" s="67" customFormat="1" ht="22.5" customHeight="1">
      <c r="A19" s="8">
        <v>17</v>
      </c>
      <c r="B19" s="18" t="s">
        <v>2885</v>
      </c>
      <c r="C19" s="18"/>
      <c r="D19" s="10" t="s">
        <v>17</v>
      </c>
      <c r="E19" s="11">
        <v>34759</v>
      </c>
      <c r="F19" s="10" t="s">
        <v>2886</v>
      </c>
      <c r="G19" s="68" t="s">
        <v>2862</v>
      </c>
      <c r="H19" s="11">
        <v>36985</v>
      </c>
      <c r="I19" s="66"/>
      <c r="J19" s="66"/>
    </row>
    <row r="20" spans="1:10" s="67" customFormat="1" ht="22.5" customHeight="1">
      <c r="A20" s="8">
        <v>18</v>
      </c>
      <c r="B20" s="24" t="s">
        <v>2887</v>
      </c>
      <c r="C20" s="24"/>
      <c r="D20" s="68" t="s">
        <v>17</v>
      </c>
      <c r="E20" s="11">
        <v>34785</v>
      </c>
      <c r="F20" s="8" t="s">
        <v>2888</v>
      </c>
      <c r="G20" s="68" t="s">
        <v>2862</v>
      </c>
      <c r="H20" s="11">
        <v>39639</v>
      </c>
      <c r="I20" s="66"/>
      <c r="J20" s="66"/>
    </row>
    <row r="21" spans="1:10" s="67" customFormat="1" ht="22.5" customHeight="1">
      <c r="A21" s="8">
        <v>19</v>
      </c>
      <c r="B21" s="24" t="s">
        <v>2889</v>
      </c>
      <c r="C21" s="24"/>
      <c r="D21" s="68" t="s">
        <v>17</v>
      </c>
      <c r="E21" s="11">
        <v>34785</v>
      </c>
      <c r="F21" s="8" t="s">
        <v>2890</v>
      </c>
      <c r="G21" s="68" t="s">
        <v>2862</v>
      </c>
      <c r="H21" s="11">
        <v>40416</v>
      </c>
      <c r="I21" s="66"/>
      <c r="J21" s="66"/>
    </row>
    <row r="22" spans="1:10" s="67" customFormat="1" ht="22.5" customHeight="1">
      <c r="A22" s="8">
        <v>20</v>
      </c>
      <c r="B22" s="24" t="s">
        <v>2891</v>
      </c>
      <c r="C22" s="24"/>
      <c r="D22" s="68" t="s">
        <v>17</v>
      </c>
      <c r="E22" s="11">
        <v>34786</v>
      </c>
      <c r="F22" s="8" t="s">
        <v>2892</v>
      </c>
      <c r="G22" s="68" t="s">
        <v>2862</v>
      </c>
      <c r="H22" s="11">
        <v>37195</v>
      </c>
      <c r="I22" s="66"/>
      <c r="J22" s="66"/>
    </row>
    <row r="23" spans="1:10" s="67" customFormat="1" ht="22.5" customHeight="1">
      <c r="A23" s="8">
        <v>21</v>
      </c>
      <c r="B23" s="24" t="s">
        <v>2893</v>
      </c>
      <c r="C23" s="24"/>
      <c r="D23" s="68" t="s">
        <v>31</v>
      </c>
      <c r="E23" s="11">
        <v>34786</v>
      </c>
      <c r="F23" s="8" t="s">
        <v>2894</v>
      </c>
      <c r="G23" s="68" t="s">
        <v>2862</v>
      </c>
      <c r="H23" s="11">
        <v>36854</v>
      </c>
      <c r="I23" s="66"/>
      <c r="J23" s="66"/>
    </row>
    <row r="24" spans="1:10" s="67" customFormat="1" ht="22.5" customHeight="1">
      <c r="A24" s="8">
        <v>22</v>
      </c>
      <c r="B24" s="24" t="s">
        <v>2895</v>
      </c>
      <c r="C24" s="24"/>
      <c r="D24" s="68" t="s">
        <v>31</v>
      </c>
      <c r="E24" s="11">
        <v>34808</v>
      </c>
      <c r="F24" s="8" t="s">
        <v>2896</v>
      </c>
      <c r="G24" s="68" t="s">
        <v>2862</v>
      </c>
      <c r="H24" s="11">
        <v>39310</v>
      </c>
      <c r="I24" s="66"/>
      <c r="J24" s="66"/>
    </row>
    <row r="25" spans="1:10" s="67" customFormat="1" ht="22.5" customHeight="1">
      <c r="A25" s="8">
        <v>23</v>
      </c>
      <c r="B25" s="24" t="s">
        <v>2897</v>
      </c>
      <c r="C25" s="24"/>
      <c r="D25" s="68" t="s">
        <v>714</v>
      </c>
      <c r="E25" s="11">
        <v>34829</v>
      </c>
      <c r="F25" s="8" t="s">
        <v>2898</v>
      </c>
      <c r="G25" s="68" t="s">
        <v>2852</v>
      </c>
      <c r="H25" s="11">
        <v>36102</v>
      </c>
      <c r="I25" s="66"/>
      <c r="J25" s="66"/>
    </row>
    <row r="26" spans="1:10" s="67" customFormat="1" ht="22.5" customHeight="1">
      <c r="A26" s="8">
        <v>24</v>
      </c>
      <c r="B26" s="9" t="s">
        <v>2899</v>
      </c>
      <c r="C26" s="9"/>
      <c r="D26" s="8" t="s">
        <v>17</v>
      </c>
      <c r="E26" s="11">
        <v>34927</v>
      </c>
      <c r="F26" s="8" t="s">
        <v>2900</v>
      </c>
      <c r="G26" s="68" t="s">
        <v>2901</v>
      </c>
      <c r="H26" s="11">
        <v>36418</v>
      </c>
      <c r="I26" s="66"/>
      <c r="J26" s="66"/>
    </row>
    <row r="27" spans="1:10" s="67" customFormat="1" ht="22.5" customHeight="1">
      <c r="A27" s="8">
        <v>25</v>
      </c>
      <c r="B27" s="9" t="s">
        <v>2902</v>
      </c>
      <c r="C27" s="9"/>
      <c r="D27" s="8" t="s">
        <v>17</v>
      </c>
      <c r="E27" s="11">
        <v>35128</v>
      </c>
      <c r="F27" s="8" t="s">
        <v>2903</v>
      </c>
      <c r="G27" s="68" t="s">
        <v>2852</v>
      </c>
      <c r="H27" s="11">
        <v>36245</v>
      </c>
      <c r="I27" s="66"/>
      <c r="J27" s="66"/>
    </row>
    <row r="28" spans="1:10" s="67" customFormat="1" ht="22.5" customHeight="1">
      <c r="A28" s="8">
        <v>26</v>
      </c>
      <c r="B28" s="24" t="s">
        <v>2904</v>
      </c>
      <c r="C28" s="24"/>
      <c r="D28" s="8" t="s">
        <v>31</v>
      </c>
      <c r="E28" s="11">
        <v>35181</v>
      </c>
      <c r="F28" s="8" t="s">
        <v>2905</v>
      </c>
      <c r="G28" s="68" t="s">
        <v>2852</v>
      </c>
      <c r="H28" s="11">
        <v>38589</v>
      </c>
      <c r="I28" s="66"/>
      <c r="J28" s="66"/>
    </row>
    <row r="29" spans="1:10" s="67" customFormat="1" ht="22.5" customHeight="1">
      <c r="A29" s="8">
        <v>27</v>
      </c>
      <c r="B29" s="24" t="s">
        <v>2906</v>
      </c>
      <c r="C29" s="24"/>
      <c r="D29" s="68" t="s">
        <v>31</v>
      </c>
      <c r="E29" s="11">
        <v>35181</v>
      </c>
      <c r="F29" s="8" t="s">
        <v>2907</v>
      </c>
      <c r="G29" s="68" t="s">
        <v>2852</v>
      </c>
      <c r="H29" s="11">
        <v>36752</v>
      </c>
      <c r="I29" s="66"/>
      <c r="J29" s="66"/>
    </row>
    <row r="30" spans="1:10" s="67" customFormat="1" ht="22.5" customHeight="1">
      <c r="A30" s="8">
        <v>28</v>
      </c>
      <c r="B30" s="24" t="s">
        <v>2908</v>
      </c>
      <c r="C30" s="24"/>
      <c r="D30" s="68" t="s">
        <v>31</v>
      </c>
      <c r="E30" s="11">
        <v>35209</v>
      </c>
      <c r="F30" s="8" t="s">
        <v>2909</v>
      </c>
      <c r="G30" s="68" t="s">
        <v>2862</v>
      </c>
      <c r="H30" s="11">
        <v>37784</v>
      </c>
      <c r="I30" s="66"/>
      <c r="J30" s="66"/>
    </row>
    <row r="31" spans="1:10" s="67" customFormat="1" ht="22.5" customHeight="1">
      <c r="A31" s="8">
        <v>29</v>
      </c>
      <c r="B31" s="24" t="s">
        <v>2910</v>
      </c>
      <c r="C31" s="24"/>
      <c r="D31" s="68" t="s">
        <v>31</v>
      </c>
      <c r="E31" s="11">
        <v>35237</v>
      </c>
      <c r="F31" s="8" t="s">
        <v>2911</v>
      </c>
      <c r="G31" s="68" t="s">
        <v>2852</v>
      </c>
      <c r="H31" s="11">
        <v>38889</v>
      </c>
      <c r="I31" s="66"/>
      <c r="J31" s="66"/>
    </row>
    <row r="32" spans="1:10" s="67" customFormat="1" ht="22.5" customHeight="1">
      <c r="A32" s="8">
        <v>30</v>
      </c>
      <c r="B32" s="24" t="s">
        <v>2912</v>
      </c>
      <c r="C32" s="24"/>
      <c r="D32" s="68" t="s">
        <v>31</v>
      </c>
      <c r="E32" s="11">
        <v>35256</v>
      </c>
      <c r="F32" s="8" t="s">
        <v>2913</v>
      </c>
      <c r="G32" s="68" t="s">
        <v>2862</v>
      </c>
      <c r="H32" s="11">
        <v>40423</v>
      </c>
      <c r="I32" s="66"/>
      <c r="J32" s="66"/>
    </row>
    <row r="33" spans="1:10" s="67" customFormat="1" ht="22.5" customHeight="1">
      <c r="A33" s="8">
        <v>31</v>
      </c>
      <c r="B33" s="24" t="s">
        <v>2914</v>
      </c>
      <c r="C33" s="24"/>
      <c r="D33" s="68" t="s">
        <v>17</v>
      </c>
      <c r="E33" s="11">
        <v>35279</v>
      </c>
      <c r="F33" s="8" t="s">
        <v>2915</v>
      </c>
      <c r="G33" s="68" t="s">
        <v>2862</v>
      </c>
      <c r="H33" s="11">
        <v>40339</v>
      </c>
      <c r="I33" s="66"/>
      <c r="J33" s="66"/>
    </row>
    <row r="34" spans="1:10" s="67" customFormat="1" ht="22.5" customHeight="1">
      <c r="A34" s="8">
        <v>32</v>
      </c>
      <c r="B34" s="24" t="s">
        <v>2916</v>
      </c>
      <c r="C34" s="24"/>
      <c r="D34" s="68" t="s">
        <v>17</v>
      </c>
      <c r="E34" s="11">
        <v>35335</v>
      </c>
      <c r="F34" s="8" t="s">
        <v>2917</v>
      </c>
      <c r="G34" s="68" t="s">
        <v>2852</v>
      </c>
      <c r="H34" s="11">
        <v>37378</v>
      </c>
      <c r="I34" s="66"/>
      <c r="J34" s="66"/>
    </row>
    <row r="35" spans="1:10" s="67" customFormat="1" ht="22.5" customHeight="1">
      <c r="A35" s="8">
        <v>33</v>
      </c>
      <c r="B35" s="24" t="s">
        <v>2918</v>
      </c>
      <c r="C35" s="24"/>
      <c r="D35" s="68" t="s">
        <v>31</v>
      </c>
      <c r="E35" s="11">
        <v>35363</v>
      </c>
      <c r="F35" s="8" t="s">
        <v>2919</v>
      </c>
      <c r="G35" s="68" t="s">
        <v>2852</v>
      </c>
      <c r="H35" s="11">
        <v>37854</v>
      </c>
      <c r="I35" s="66"/>
      <c r="J35" s="66"/>
    </row>
    <row r="36" spans="1:10" s="67" customFormat="1" ht="22.5" customHeight="1">
      <c r="A36" s="8">
        <v>34</v>
      </c>
      <c r="B36" s="24" t="s">
        <v>2920</v>
      </c>
      <c r="C36" s="24"/>
      <c r="D36" s="68" t="s">
        <v>31</v>
      </c>
      <c r="E36" s="11">
        <v>35363</v>
      </c>
      <c r="F36" s="8" t="s">
        <v>2921</v>
      </c>
      <c r="G36" s="68" t="s">
        <v>2862</v>
      </c>
      <c r="H36" s="11">
        <v>38015</v>
      </c>
      <c r="I36" s="66"/>
      <c r="J36" s="66"/>
    </row>
    <row r="37" spans="1:10" s="67" customFormat="1" ht="22.5" customHeight="1">
      <c r="A37" s="8">
        <v>35</v>
      </c>
      <c r="B37" s="24" t="s">
        <v>2922</v>
      </c>
      <c r="C37" s="24"/>
      <c r="D37" s="68" t="s">
        <v>31</v>
      </c>
      <c r="E37" s="11">
        <v>35412</v>
      </c>
      <c r="F37" s="8" t="s">
        <v>2923</v>
      </c>
      <c r="G37" s="68" t="s">
        <v>2862</v>
      </c>
      <c r="H37" s="11">
        <v>38120</v>
      </c>
      <c r="I37" s="66"/>
      <c r="J37" s="66"/>
    </row>
    <row r="38" spans="1:10" s="67" customFormat="1" ht="22.5" customHeight="1">
      <c r="A38" s="8">
        <v>36</v>
      </c>
      <c r="B38" s="24" t="s">
        <v>2924</v>
      </c>
      <c r="C38" s="24"/>
      <c r="D38" s="68" t="s">
        <v>31</v>
      </c>
      <c r="E38" s="11">
        <v>35629</v>
      </c>
      <c r="F38" s="8" t="s">
        <v>2925</v>
      </c>
      <c r="G38" s="68" t="s">
        <v>2862</v>
      </c>
      <c r="H38" s="11">
        <v>41774</v>
      </c>
      <c r="I38" s="66"/>
      <c r="J38" s="66"/>
    </row>
    <row r="39" spans="1:10" s="67" customFormat="1" ht="22.5" customHeight="1">
      <c r="A39" s="8">
        <v>37</v>
      </c>
      <c r="B39" s="24" t="s">
        <v>2926</v>
      </c>
      <c r="C39" s="24"/>
      <c r="D39" s="68" t="s">
        <v>51</v>
      </c>
      <c r="E39" s="11">
        <v>35657</v>
      </c>
      <c r="F39" s="8" t="s">
        <v>2927</v>
      </c>
      <c r="G39" s="68" t="s">
        <v>2862</v>
      </c>
      <c r="H39" s="11">
        <v>38077</v>
      </c>
      <c r="I39" s="66"/>
      <c r="J39" s="66"/>
    </row>
    <row r="40" spans="1:10" s="67" customFormat="1" ht="22.5" customHeight="1">
      <c r="A40" s="8">
        <v>38</v>
      </c>
      <c r="B40" s="24" t="s">
        <v>2928</v>
      </c>
      <c r="C40" s="24"/>
      <c r="D40" s="68" t="s">
        <v>17</v>
      </c>
      <c r="E40" s="11">
        <v>35676</v>
      </c>
      <c r="F40" s="8" t="s">
        <v>2929</v>
      </c>
      <c r="G40" s="68" t="s">
        <v>2852</v>
      </c>
      <c r="H40" s="11">
        <v>37571</v>
      </c>
      <c r="I40" s="66"/>
      <c r="J40" s="66"/>
    </row>
    <row r="41" spans="1:10" s="67" customFormat="1" ht="22.5" customHeight="1">
      <c r="A41" s="8">
        <v>39</v>
      </c>
      <c r="B41" s="24" t="s">
        <v>2930</v>
      </c>
      <c r="C41" s="24"/>
      <c r="D41" s="68" t="s">
        <v>31</v>
      </c>
      <c r="E41" s="11">
        <v>35727</v>
      </c>
      <c r="F41" s="8" t="s">
        <v>2931</v>
      </c>
      <c r="G41" s="68" t="s">
        <v>2862</v>
      </c>
      <c r="H41" s="11">
        <v>39167</v>
      </c>
      <c r="I41" s="66"/>
      <c r="J41" s="66"/>
    </row>
    <row r="42" spans="1:10" s="67" customFormat="1" ht="22.5" customHeight="1">
      <c r="A42" s="8">
        <v>40</v>
      </c>
      <c r="B42" s="24" t="s">
        <v>2932</v>
      </c>
      <c r="C42" s="24"/>
      <c r="D42" s="68" t="s">
        <v>31</v>
      </c>
      <c r="E42" s="11">
        <v>35766</v>
      </c>
      <c r="F42" s="8" t="s">
        <v>2933</v>
      </c>
      <c r="G42" s="68" t="s">
        <v>2862</v>
      </c>
      <c r="H42" s="11">
        <v>39135</v>
      </c>
      <c r="I42" s="66"/>
      <c r="J42" s="66"/>
    </row>
    <row r="43" spans="1:10" s="67" customFormat="1" ht="22.5" customHeight="1">
      <c r="A43" s="8">
        <v>41</v>
      </c>
      <c r="B43" s="24" t="s">
        <v>112</v>
      </c>
      <c r="C43" s="24" t="s">
        <v>2934</v>
      </c>
      <c r="D43" s="68" t="s">
        <v>31</v>
      </c>
      <c r="E43" s="11">
        <v>35781</v>
      </c>
      <c r="F43" s="8" t="s">
        <v>2935</v>
      </c>
      <c r="G43" s="68" t="s">
        <v>2862</v>
      </c>
      <c r="H43" s="11">
        <v>40738</v>
      </c>
      <c r="I43" s="66"/>
      <c r="J43" s="66"/>
    </row>
    <row r="44" spans="1:10" s="67" customFormat="1" ht="22.5" customHeight="1">
      <c r="A44" s="8">
        <v>42</v>
      </c>
      <c r="B44" s="24" t="s">
        <v>112</v>
      </c>
      <c r="C44" s="24" t="s">
        <v>925</v>
      </c>
      <c r="D44" s="68" t="s">
        <v>31</v>
      </c>
      <c r="E44" s="11">
        <v>35781</v>
      </c>
      <c r="F44" s="8" t="s">
        <v>2936</v>
      </c>
      <c r="G44" s="68" t="s">
        <v>2862</v>
      </c>
      <c r="H44" s="11">
        <v>39926</v>
      </c>
      <c r="I44" s="66"/>
      <c r="J44" s="66"/>
    </row>
    <row r="45" spans="1:10" s="67" customFormat="1" ht="22.5" customHeight="1">
      <c r="A45" s="8">
        <v>43</v>
      </c>
      <c r="B45" s="24" t="s">
        <v>112</v>
      </c>
      <c r="C45" s="24" t="s">
        <v>2937</v>
      </c>
      <c r="D45" s="68" t="s">
        <v>31</v>
      </c>
      <c r="E45" s="11">
        <v>35781</v>
      </c>
      <c r="F45" s="8" t="s">
        <v>2938</v>
      </c>
      <c r="G45" s="68" t="s">
        <v>2862</v>
      </c>
      <c r="H45" s="11">
        <v>39149</v>
      </c>
      <c r="I45" s="66"/>
      <c r="J45" s="66"/>
    </row>
    <row r="46" spans="1:10" s="67" customFormat="1" ht="22.5" customHeight="1">
      <c r="A46" s="8">
        <v>44</v>
      </c>
      <c r="B46" s="24" t="s">
        <v>112</v>
      </c>
      <c r="C46" s="24" t="s">
        <v>1146</v>
      </c>
      <c r="D46" s="68" t="s">
        <v>31</v>
      </c>
      <c r="E46" s="11">
        <v>35781</v>
      </c>
      <c r="F46" s="8" t="s">
        <v>2939</v>
      </c>
      <c r="G46" s="68" t="s">
        <v>2862</v>
      </c>
      <c r="H46" s="11">
        <v>41117</v>
      </c>
      <c r="I46" s="66"/>
      <c r="J46" s="66"/>
    </row>
    <row r="47" spans="1:10" s="67" customFormat="1" ht="22.5" customHeight="1">
      <c r="A47" s="8">
        <v>45</v>
      </c>
      <c r="B47" s="24" t="s">
        <v>112</v>
      </c>
      <c r="C47" s="24" t="s">
        <v>2940</v>
      </c>
      <c r="D47" s="68" t="s">
        <v>31</v>
      </c>
      <c r="E47" s="11">
        <v>35781</v>
      </c>
      <c r="F47" s="8" t="s">
        <v>2941</v>
      </c>
      <c r="G47" s="68" t="s">
        <v>2862</v>
      </c>
      <c r="H47" s="11">
        <v>39135</v>
      </c>
      <c r="I47" s="66"/>
      <c r="J47" s="66"/>
    </row>
    <row r="48" spans="1:10" s="67" customFormat="1" ht="22.5" customHeight="1">
      <c r="A48" s="8">
        <v>46</v>
      </c>
      <c r="B48" s="24" t="s">
        <v>116</v>
      </c>
      <c r="C48" s="24" t="s">
        <v>2942</v>
      </c>
      <c r="D48" s="68" t="s">
        <v>31</v>
      </c>
      <c r="E48" s="11">
        <v>35781</v>
      </c>
      <c r="F48" s="8" t="s">
        <v>2943</v>
      </c>
      <c r="G48" s="68" t="s">
        <v>2862</v>
      </c>
      <c r="H48" s="11">
        <v>39167</v>
      </c>
      <c r="I48" s="66"/>
      <c r="J48" s="66"/>
    </row>
    <row r="49" spans="1:10" s="67" customFormat="1" ht="22.5" customHeight="1">
      <c r="A49" s="8">
        <v>47</v>
      </c>
      <c r="B49" s="24" t="s">
        <v>2944</v>
      </c>
      <c r="C49" s="24"/>
      <c r="D49" s="68" t="s">
        <v>31</v>
      </c>
      <c r="E49" s="11">
        <v>35809</v>
      </c>
      <c r="F49" s="8" t="s">
        <v>2945</v>
      </c>
      <c r="G49" s="68" t="s">
        <v>2862</v>
      </c>
      <c r="H49" s="11">
        <v>40871</v>
      </c>
      <c r="I49" s="66"/>
      <c r="J49" s="66"/>
    </row>
    <row r="50" spans="1:10" s="67" customFormat="1" ht="22.5" customHeight="1">
      <c r="A50" s="8">
        <v>48</v>
      </c>
      <c r="B50" s="24" t="s">
        <v>131</v>
      </c>
      <c r="C50" s="24" t="s">
        <v>792</v>
      </c>
      <c r="D50" s="68" t="s">
        <v>31</v>
      </c>
      <c r="E50" s="11">
        <v>35818</v>
      </c>
      <c r="F50" s="8" t="s">
        <v>2946</v>
      </c>
      <c r="G50" s="68" t="s">
        <v>2862</v>
      </c>
      <c r="H50" s="11">
        <v>39282</v>
      </c>
      <c r="I50" s="66"/>
      <c r="J50" s="66"/>
    </row>
    <row r="51" spans="1:10" s="67" customFormat="1" ht="22.5" customHeight="1">
      <c r="A51" s="8">
        <v>49</v>
      </c>
      <c r="B51" s="24" t="s">
        <v>131</v>
      </c>
      <c r="C51" s="24" t="s">
        <v>2947</v>
      </c>
      <c r="D51" s="68" t="s">
        <v>31</v>
      </c>
      <c r="E51" s="11">
        <v>35874</v>
      </c>
      <c r="F51" s="8" t="s">
        <v>2948</v>
      </c>
      <c r="G51" s="68" t="s">
        <v>2862</v>
      </c>
      <c r="H51" s="11">
        <v>39198</v>
      </c>
      <c r="I51" s="66"/>
      <c r="J51" s="66"/>
    </row>
    <row r="52" spans="1:10" s="67" customFormat="1" ht="22.5" customHeight="1">
      <c r="A52" s="8">
        <v>50</v>
      </c>
      <c r="B52" s="24" t="s">
        <v>131</v>
      </c>
      <c r="C52" s="24" t="s">
        <v>2949</v>
      </c>
      <c r="D52" s="68" t="s">
        <v>31</v>
      </c>
      <c r="E52" s="11">
        <v>35881</v>
      </c>
      <c r="F52" s="8" t="s">
        <v>2950</v>
      </c>
      <c r="G52" s="68" t="s">
        <v>2862</v>
      </c>
      <c r="H52" s="11">
        <v>39198</v>
      </c>
      <c r="I52" s="66"/>
      <c r="J52" s="66"/>
    </row>
    <row r="53" spans="1:10" s="67" customFormat="1" ht="22.5" customHeight="1">
      <c r="A53" s="8">
        <v>51</v>
      </c>
      <c r="B53" s="24" t="s">
        <v>131</v>
      </c>
      <c r="C53" s="24" t="s">
        <v>2750</v>
      </c>
      <c r="D53" s="68" t="s">
        <v>31</v>
      </c>
      <c r="E53" s="11">
        <v>35902</v>
      </c>
      <c r="F53" s="8" t="s">
        <v>2951</v>
      </c>
      <c r="G53" s="68" t="s">
        <v>2862</v>
      </c>
      <c r="H53" s="11">
        <v>39198</v>
      </c>
      <c r="I53" s="66"/>
      <c r="J53" s="66"/>
    </row>
    <row r="54" spans="1:10" s="67" customFormat="1" ht="22.5" customHeight="1">
      <c r="A54" s="8">
        <v>52</v>
      </c>
      <c r="B54" s="24" t="s">
        <v>2952</v>
      </c>
      <c r="C54" s="24"/>
      <c r="D54" s="68" t="s">
        <v>31</v>
      </c>
      <c r="E54" s="11">
        <v>35937</v>
      </c>
      <c r="F54" s="8" t="s">
        <v>2953</v>
      </c>
      <c r="G54" s="68" t="s">
        <v>2954</v>
      </c>
      <c r="H54" s="11"/>
      <c r="I54" s="66"/>
      <c r="J54" s="66"/>
    </row>
    <row r="55" spans="1:10" s="67" customFormat="1" ht="22.5" customHeight="1">
      <c r="A55" s="8">
        <v>53</v>
      </c>
      <c r="B55" s="24" t="s">
        <v>131</v>
      </c>
      <c r="C55" s="24" t="s">
        <v>746</v>
      </c>
      <c r="D55" s="68" t="s">
        <v>31</v>
      </c>
      <c r="E55" s="11">
        <v>35958</v>
      </c>
      <c r="F55" s="8" t="s">
        <v>2955</v>
      </c>
      <c r="G55" s="68" t="s">
        <v>2862</v>
      </c>
      <c r="H55" s="11">
        <v>39198</v>
      </c>
      <c r="I55" s="66"/>
      <c r="J55" s="66"/>
    </row>
    <row r="56" spans="1:10" s="67" customFormat="1" ht="22.5" customHeight="1">
      <c r="A56" s="8">
        <v>54</v>
      </c>
      <c r="B56" s="24" t="s">
        <v>2956</v>
      </c>
      <c r="C56" s="24"/>
      <c r="D56" s="68" t="s">
        <v>31</v>
      </c>
      <c r="E56" s="11">
        <v>35972</v>
      </c>
      <c r="F56" s="8" t="s">
        <v>2957</v>
      </c>
      <c r="G56" s="68" t="s">
        <v>2862</v>
      </c>
      <c r="H56" s="11">
        <v>40157</v>
      </c>
      <c r="I56" s="66"/>
      <c r="J56" s="66"/>
    </row>
    <row r="57" spans="1:10" s="67" customFormat="1" ht="22.5" customHeight="1">
      <c r="A57" s="8">
        <v>55</v>
      </c>
      <c r="B57" s="24" t="s">
        <v>131</v>
      </c>
      <c r="C57" s="24" t="s">
        <v>776</v>
      </c>
      <c r="D57" s="68" t="s">
        <v>31</v>
      </c>
      <c r="E57" s="11">
        <v>35991</v>
      </c>
      <c r="F57" s="8" t="s">
        <v>2958</v>
      </c>
      <c r="G57" s="68" t="s">
        <v>2862</v>
      </c>
      <c r="H57" s="11">
        <v>39247</v>
      </c>
      <c r="I57" s="66"/>
      <c r="J57" s="66"/>
    </row>
    <row r="58" spans="1:10" s="67" customFormat="1" ht="22.5" customHeight="1">
      <c r="A58" s="8">
        <v>56</v>
      </c>
      <c r="B58" s="24" t="s">
        <v>2959</v>
      </c>
      <c r="C58" s="24"/>
      <c r="D58" s="68" t="s">
        <v>31</v>
      </c>
      <c r="E58" s="11">
        <v>35998</v>
      </c>
      <c r="F58" s="8" t="s">
        <v>2960</v>
      </c>
      <c r="G58" s="68" t="s">
        <v>2862</v>
      </c>
      <c r="H58" s="11">
        <v>40675</v>
      </c>
      <c r="I58" s="66"/>
      <c r="J58" s="66"/>
    </row>
    <row r="59" spans="1:10" s="67" customFormat="1" ht="22.5" customHeight="1">
      <c r="A59" s="8">
        <v>57</v>
      </c>
      <c r="B59" s="24" t="s">
        <v>2961</v>
      </c>
      <c r="C59" s="24"/>
      <c r="D59" s="68" t="s">
        <v>51</v>
      </c>
      <c r="E59" s="11">
        <v>35998</v>
      </c>
      <c r="F59" s="8" t="s">
        <v>2962</v>
      </c>
      <c r="G59" s="68" t="s">
        <v>2862</v>
      </c>
      <c r="H59" s="11">
        <v>37399</v>
      </c>
      <c r="I59" s="66"/>
      <c r="J59" s="66"/>
    </row>
    <row r="60" spans="1:10" s="67" customFormat="1" ht="22.5" customHeight="1">
      <c r="A60" s="8">
        <v>58</v>
      </c>
      <c r="B60" s="24" t="s">
        <v>29</v>
      </c>
      <c r="C60" s="24" t="s">
        <v>769</v>
      </c>
      <c r="D60" s="68" t="s">
        <v>31</v>
      </c>
      <c r="E60" s="11">
        <v>36056</v>
      </c>
      <c r="F60" s="8" t="s">
        <v>2963</v>
      </c>
      <c r="G60" s="68" t="s">
        <v>2862</v>
      </c>
      <c r="H60" s="11">
        <v>39247</v>
      </c>
      <c r="I60" s="66"/>
      <c r="J60" s="66"/>
    </row>
    <row r="61" spans="1:10" s="67" customFormat="1" ht="22.5" customHeight="1">
      <c r="A61" s="8">
        <v>59</v>
      </c>
      <c r="B61" s="24" t="s">
        <v>29</v>
      </c>
      <c r="C61" s="24" t="s">
        <v>772</v>
      </c>
      <c r="D61" s="68" t="s">
        <v>31</v>
      </c>
      <c r="E61" s="11">
        <v>36056</v>
      </c>
      <c r="F61" s="8" t="s">
        <v>2964</v>
      </c>
      <c r="G61" s="68" t="s">
        <v>2862</v>
      </c>
      <c r="H61" s="11">
        <v>39247</v>
      </c>
      <c r="I61" s="66"/>
      <c r="J61" s="66"/>
    </row>
    <row r="62" spans="1:10" s="67" customFormat="1" ht="22.5" customHeight="1">
      <c r="A62" s="8">
        <v>60</v>
      </c>
      <c r="B62" s="24" t="s">
        <v>2965</v>
      </c>
      <c r="C62" s="24"/>
      <c r="D62" s="68" t="s">
        <v>51</v>
      </c>
      <c r="E62" s="11">
        <v>36056</v>
      </c>
      <c r="F62" s="8" t="s">
        <v>2966</v>
      </c>
      <c r="G62" s="68" t="s">
        <v>2901</v>
      </c>
      <c r="H62" s="11">
        <v>41333</v>
      </c>
      <c r="I62" s="66"/>
      <c r="J62" s="66"/>
    </row>
    <row r="63" spans="1:10" s="67" customFormat="1" ht="22.5" customHeight="1">
      <c r="A63" s="8">
        <v>61</v>
      </c>
      <c r="B63" s="24" t="s">
        <v>2967</v>
      </c>
      <c r="C63" s="24"/>
      <c r="D63" s="68" t="s">
        <v>31</v>
      </c>
      <c r="E63" s="11">
        <v>36084</v>
      </c>
      <c r="F63" s="8" t="s">
        <v>2968</v>
      </c>
      <c r="G63" s="68" t="s">
        <v>2862</v>
      </c>
      <c r="H63" s="11">
        <v>39646</v>
      </c>
      <c r="I63" s="66"/>
      <c r="J63" s="66"/>
    </row>
    <row r="64" spans="1:10" s="67" customFormat="1" ht="22.5" customHeight="1">
      <c r="A64" s="8">
        <v>62</v>
      </c>
      <c r="B64" s="24" t="s">
        <v>2969</v>
      </c>
      <c r="C64" s="24"/>
      <c r="D64" s="68" t="s">
        <v>31</v>
      </c>
      <c r="E64" s="11">
        <v>36094</v>
      </c>
      <c r="F64" s="8" t="s">
        <v>2970</v>
      </c>
      <c r="G64" s="68" t="s">
        <v>2862</v>
      </c>
      <c r="H64" s="11">
        <v>41823</v>
      </c>
      <c r="I64" s="66"/>
      <c r="J64" s="66"/>
    </row>
    <row r="65" spans="1:10" s="67" customFormat="1" ht="22.5" customHeight="1">
      <c r="A65" s="8">
        <v>63</v>
      </c>
      <c r="B65" s="24" t="s">
        <v>2971</v>
      </c>
      <c r="C65" s="24"/>
      <c r="D65" s="68" t="s">
        <v>31</v>
      </c>
      <c r="E65" s="11">
        <v>36094</v>
      </c>
      <c r="F65" s="8" t="s">
        <v>2972</v>
      </c>
      <c r="G65" s="68" t="s">
        <v>2862</v>
      </c>
      <c r="H65" s="11">
        <v>36815</v>
      </c>
      <c r="I65" s="66"/>
      <c r="J65" s="66"/>
    </row>
    <row r="66" spans="1:10" s="67" customFormat="1" ht="22.5" customHeight="1">
      <c r="A66" s="8">
        <v>64</v>
      </c>
      <c r="B66" s="24" t="s">
        <v>29</v>
      </c>
      <c r="C66" s="24" t="s">
        <v>2973</v>
      </c>
      <c r="D66" s="68" t="s">
        <v>31</v>
      </c>
      <c r="E66" s="11">
        <v>36102</v>
      </c>
      <c r="F66" s="8" t="s">
        <v>2974</v>
      </c>
      <c r="G66" s="68" t="s">
        <v>2862</v>
      </c>
      <c r="H66" s="11">
        <v>36707</v>
      </c>
      <c r="I66" s="66"/>
      <c r="J66" s="66"/>
    </row>
    <row r="67" spans="1:10" s="67" customFormat="1" ht="22.5" customHeight="1">
      <c r="A67" s="8">
        <v>65</v>
      </c>
      <c r="B67" s="24" t="s">
        <v>2975</v>
      </c>
      <c r="C67" s="24"/>
      <c r="D67" s="68" t="s">
        <v>31</v>
      </c>
      <c r="E67" s="11">
        <v>36112</v>
      </c>
      <c r="F67" s="8" t="s">
        <v>2976</v>
      </c>
      <c r="G67" s="68" t="s">
        <v>2862</v>
      </c>
      <c r="H67" s="11">
        <v>38636</v>
      </c>
      <c r="I67" s="66"/>
      <c r="J67" s="66"/>
    </row>
    <row r="68" spans="1:10" s="67" customFormat="1" ht="22.5" customHeight="1">
      <c r="A68" s="8">
        <v>66</v>
      </c>
      <c r="B68" s="24" t="s">
        <v>858</v>
      </c>
      <c r="C68" s="24"/>
      <c r="D68" s="68" t="s">
        <v>31</v>
      </c>
      <c r="E68" s="11">
        <v>36122</v>
      </c>
      <c r="F68" s="8" t="s">
        <v>2977</v>
      </c>
      <c r="G68" s="68" t="s">
        <v>2862</v>
      </c>
      <c r="H68" s="11">
        <v>40647</v>
      </c>
      <c r="I68" s="66"/>
      <c r="J68" s="66"/>
    </row>
    <row r="69" spans="1:10" s="67" customFormat="1" ht="22.5" customHeight="1">
      <c r="A69" s="8">
        <v>67</v>
      </c>
      <c r="B69" s="24" t="s">
        <v>2978</v>
      </c>
      <c r="C69" s="24"/>
      <c r="D69" s="68" t="s">
        <v>31</v>
      </c>
      <c r="E69" s="11">
        <v>36139</v>
      </c>
      <c r="F69" s="8" t="s">
        <v>2979</v>
      </c>
      <c r="G69" s="68" t="s">
        <v>2852</v>
      </c>
      <c r="H69" s="11">
        <v>37818</v>
      </c>
      <c r="I69" s="66"/>
      <c r="J69" s="66"/>
    </row>
    <row r="70" spans="1:10" s="67" customFormat="1" ht="22.5" customHeight="1">
      <c r="A70" s="8">
        <v>68</v>
      </c>
      <c r="B70" s="24" t="s">
        <v>2980</v>
      </c>
      <c r="C70" s="24"/>
      <c r="D70" s="68" t="s">
        <v>31</v>
      </c>
      <c r="E70" s="11">
        <v>36139</v>
      </c>
      <c r="F70" s="8" t="s">
        <v>2981</v>
      </c>
      <c r="G70" s="68" t="s">
        <v>2954</v>
      </c>
      <c r="H70" s="11">
        <v>41627</v>
      </c>
      <c r="I70" s="66"/>
      <c r="J70" s="66"/>
    </row>
    <row r="71" spans="1:10" s="67" customFormat="1" ht="22.5" customHeight="1">
      <c r="A71" s="8">
        <v>69</v>
      </c>
      <c r="B71" s="24" t="s">
        <v>2982</v>
      </c>
      <c r="C71" s="24"/>
      <c r="D71" s="68" t="s">
        <v>17</v>
      </c>
      <c r="E71" s="11">
        <v>36175</v>
      </c>
      <c r="F71" s="8" t="s">
        <v>2983</v>
      </c>
      <c r="G71" s="68" t="s">
        <v>2862</v>
      </c>
      <c r="H71" s="11">
        <v>38609</v>
      </c>
      <c r="I71" s="66"/>
      <c r="J71" s="66"/>
    </row>
    <row r="72" spans="1:10" s="67" customFormat="1" ht="22.5" customHeight="1">
      <c r="A72" s="8">
        <v>70</v>
      </c>
      <c r="B72" s="24" t="s">
        <v>2984</v>
      </c>
      <c r="C72" s="24"/>
      <c r="D72" s="68" t="s">
        <v>31</v>
      </c>
      <c r="E72" s="11">
        <v>36313</v>
      </c>
      <c r="F72" s="8" t="s">
        <v>2985</v>
      </c>
      <c r="G72" s="68" t="s">
        <v>2901</v>
      </c>
      <c r="H72" s="11">
        <v>41375</v>
      </c>
      <c r="I72" s="66"/>
      <c r="J72" s="66"/>
    </row>
    <row r="73" spans="1:10" s="67" customFormat="1" ht="22.5" customHeight="1">
      <c r="A73" s="8">
        <v>71</v>
      </c>
      <c r="B73" s="24" t="s">
        <v>2986</v>
      </c>
      <c r="C73" s="24"/>
      <c r="D73" s="68" t="s">
        <v>31</v>
      </c>
      <c r="E73" s="11">
        <v>36320</v>
      </c>
      <c r="F73" s="8" t="s">
        <v>2987</v>
      </c>
      <c r="G73" s="68" t="s">
        <v>2901</v>
      </c>
      <c r="H73" s="11">
        <v>39639</v>
      </c>
      <c r="I73" s="66"/>
      <c r="J73" s="66"/>
    </row>
    <row r="74" spans="1:10" s="67" customFormat="1" ht="22.5" customHeight="1">
      <c r="A74" s="8">
        <v>72</v>
      </c>
      <c r="B74" s="24" t="s">
        <v>2988</v>
      </c>
      <c r="C74" s="24"/>
      <c r="D74" s="68" t="s">
        <v>31</v>
      </c>
      <c r="E74" s="11">
        <v>36399</v>
      </c>
      <c r="F74" s="8" t="s">
        <v>2989</v>
      </c>
      <c r="G74" s="68" t="s">
        <v>2862</v>
      </c>
      <c r="H74" s="11">
        <v>40934</v>
      </c>
      <c r="I74" s="66"/>
      <c r="J74" s="66"/>
    </row>
    <row r="75" spans="1:10" s="67" customFormat="1" ht="22.5" customHeight="1">
      <c r="A75" s="8">
        <v>73</v>
      </c>
      <c r="B75" s="24" t="s">
        <v>2990</v>
      </c>
      <c r="C75" s="24"/>
      <c r="D75" s="68" t="s">
        <v>31</v>
      </c>
      <c r="E75" s="11">
        <v>36413</v>
      </c>
      <c r="F75" s="8" t="s">
        <v>2991</v>
      </c>
      <c r="G75" s="68" t="s">
        <v>2901</v>
      </c>
      <c r="H75" s="11">
        <v>41683</v>
      </c>
      <c r="I75" s="66"/>
      <c r="J75" s="66"/>
    </row>
    <row r="76" spans="1:10" s="67" customFormat="1" ht="22.5" customHeight="1">
      <c r="A76" s="8">
        <v>74</v>
      </c>
      <c r="B76" s="24" t="s">
        <v>2992</v>
      </c>
      <c r="C76" s="24"/>
      <c r="D76" s="68" t="s">
        <v>17</v>
      </c>
      <c r="E76" s="11">
        <v>36430</v>
      </c>
      <c r="F76" s="8" t="s">
        <v>2993</v>
      </c>
      <c r="G76" s="68" t="s">
        <v>2852</v>
      </c>
      <c r="H76" s="11">
        <v>41508</v>
      </c>
      <c r="I76" s="66"/>
      <c r="J76" s="66"/>
    </row>
    <row r="77" spans="1:10" s="67" customFormat="1" ht="22.5" customHeight="1">
      <c r="A77" s="8">
        <v>75</v>
      </c>
      <c r="B77" s="24" t="s">
        <v>2994</v>
      </c>
      <c r="C77" s="24"/>
      <c r="D77" s="68" t="s">
        <v>31</v>
      </c>
      <c r="E77" s="11">
        <v>36455</v>
      </c>
      <c r="F77" s="8" t="s">
        <v>2995</v>
      </c>
      <c r="G77" s="68" t="s">
        <v>2862</v>
      </c>
      <c r="H77" s="11">
        <v>37692</v>
      </c>
      <c r="I77" s="66"/>
      <c r="J77" s="66"/>
    </row>
    <row r="78" spans="1:10" s="67" customFormat="1" ht="22.5" customHeight="1">
      <c r="A78" s="8">
        <v>76</v>
      </c>
      <c r="B78" s="24" t="s">
        <v>351</v>
      </c>
      <c r="C78" s="24"/>
      <c r="D78" s="68" t="s">
        <v>31</v>
      </c>
      <c r="E78" s="11">
        <v>36469</v>
      </c>
      <c r="F78" s="8" t="s">
        <v>2996</v>
      </c>
      <c r="G78" s="68" t="s">
        <v>2862</v>
      </c>
      <c r="H78" s="11">
        <v>37648</v>
      </c>
      <c r="I78" s="66"/>
      <c r="J78" s="66"/>
    </row>
    <row r="79" spans="1:10" s="67" customFormat="1" ht="22.5" customHeight="1">
      <c r="A79" s="8">
        <v>77</v>
      </c>
      <c r="B79" s="24" t="s">
        <v>2137</v>
      </c>
      <c r="C79" s="24"/>
      <c r="D79" s="68" t="s">
        <v>31</v>
      </c>
      <c r="E79" s="11">
        <v>36508</v>
      </c>
      <c r="F79" s="8" t="s">
        <v>2997</v>
      </c>
      <c r="G79" s="68" t="s">
        <v>2862</v>
      </c>
      <c r="H79" s="11">
        <v>41914</v>
      </c>
      <c r="I79" s="66"/>
      <c r="J79" s="66"/>
    </row>
    <row r="80" spans="1:10" s="67" customFormat="1" ht="22.5" customHeight="1">
      <c r="A80" s="8">
        <v>78</v>
      </c>
      <c r="B80" s="24" t="s">
        <v>2998</v>
      </c>
      <c r="C80" s="24" t="s">
        <v>2999</v>
      </c>
      <c r="D80" s="68" t="s">
        <v>31</v>
      </c>
      <c r="E80" s="11">
        <v>36567</v>
      </c>
      <c r="F80" s="8" t="s">
        <v>3000</v>
      </c>
      <c r="G80" s="68" t="s">
        <v>2862</v>
      </c>
      <c r="H80" s="11">
        <v>39639</v>
      </c>
      <c r="I80" s="66"/>
      <c r="J80" s="66"/>
    </row>
    <row r="81" spans="1:10" s="67" customFormat="1" ht="22.5" customHeight="1">
      <c r="A81" s="8">
        <v>79</v>
      </c>
      <c r="B81" s="24" t="s">
        <v>3001</v>
      </c>
      <c r="C81" s="24"/>
      <c r="D81" s="68" t="s">
        <v>31</v>
      </c>
      <c r="E81" s="11">
        <v>36573</v>
      </c>
      <c r="F81" s="8" t="s">
        <v>3002</v>
      </c>
      <c r="G81" s="68" t="s">
        <v>2862</v>
      </c>
      <c r="H81" s="11">
        <v>41417</v>
      </c>
      <c r="I81" s="66"/>
      <c r="J81" s="66"/>
    </row>
    <row r="82" spans="1:10" s="67" customFormat="1" ht="22.5" customHeight="1">
      <c r="A82" s="8">
        <v>80</v>
      </c>
      <c r="B82" s="24" t="s">
        <v>3003</v>
      </c>
      <c r="C82" s="24"/>
      <c r="D82" s="68" t="s">
        <v>302</v>
      </c>
      <c r="E82" s="11">
        <v>36616</v>
      </c>
      <c r="F82" s="8" t="s">
        <v>3004</v>
      </c>
      <c r="G82" s="68" t="s">
        <v>2862</v>
      </c>
      <c r="H82" s="11">
        <v>37476</v>
      </c>
      <c r="I82" s="66"/>
      <c r="J82" s="66"/>
    </row>
    <row r="83" spans="1:10" s="67" customFormat="1" ht="22.5" customHeight="1">
      <c r="A83" s="8">
        <v>81</v>
      </c>
      <c r="B83" s="24" t="s">
        <v>3005</v>
      </c>
      <c r="C83" s="24"/>
      <c r="D83" s="68" t="s">
        <v>31</v>
      </c>
      <c r="E83" s="11">
        <v>36679</v>
      </c>
      <c r="F83" s="8" t="s">
        <v>3006</v>
      </c>
      <c r="G83" s="68" t="s">
        <v>2862</v>
      </c>
      <c r="H83" s="11">
        <v>38015</v>
      </c>
      <c r="I83" s="66"/>
      <c r="J83" s="66"/>
    </row>
    <row r="84" spans="1:10" s="67" customFormat="1" ht="22.5" customHeight="1">
      <c r="A84" s="8">
        <v>82</v>
      </c>
      <c r="B84" s="24" t="s">
        <v>3007</v>
      </c>
      <c r="C84" s="24"/>
      <c r="D84" s="68" t="s">
        <v>31</v>
      </c>
      <c r="E84" s="11">
        <v>36679</v>
      </c>
      <c r="F84" s="8" t="s">
        <v>3008</v>
      </c>
      <c r="G84" s="68" t="s">
        <v>2862</v>
      </c>
      <c r="H84" s="11">
        <v>38015</v>
      </c>
      <c r="I84" s="66"/>
      <c r="J84" s="66"/>
    </row>
    <row r="85" spans="1:10" s="67" customFormat="1" ht="22.5" customHeight="1">
      <c r="A85" s="8">
        <v>83</v>
      </c>
      <c r="B85" s="24" t="s">
        <v>3009</v>
      </c>
      <c r="C85" s="24"/>
      <c r="D85" s="68" t="s">
        <v>17</v>
      </c>
      <c r="E85" s="11">
        <v>36728</v>
      </c>
      <c r="F85" s="8" t="s">
        <v>3010</v>
      </c>
      <c r="G85" s="68" t="s">
        <v>2862</v>
      </c>
      <c r="H85" s="11">
        <v>38183</v>
      </c>
      <c r="I85" s="66"/>
      <c r="J85" s="66"/>
    </row>
    <row r="86" spans="1:10" s="67" customFormat="1" ht="22.5" customHeight="1">
      <c r="A86" s="8">
        <v>84</v>
      </c>
      <c r="B86" s="24" t="s">
        <v>3011</v>
      </c>
      <c r="C86" s="24"/>
      <c r="D86" s="68" t="s">
        <v>17</v>
      </c>
      <c r="E86" s="11">
        <v>36962</v>
      </c>
      <c r="F86" s="8" t="s">
        <v>3012</v>
      </c>
      <c r="G86" s="68" t="s">
        <v>2862</v>
      </c>
      <c r="H86" s="11">
        <v>37915</v>
      </c>
      <c r="I86" s="66"/>
      <c r="J86" s="66"/>
    </row>
    <row r="87" spans="1:10" s="67" customFormat="1" ht="22.5" customHeight="1">
      <c r="A87" s="8">
        <v>85</v>
      </c>
      <c r="B87" s="24" t="s">
        <v>3013</v>
      </c>
      <c r="C87" s="24"/>
      <c r="D87" s="68" t="s">
        <v>51</v>
      </c>
      <c r="E87" s="11">
        <v>36973</v>
      </c>
      <c r="F87" s="8" t="s">
        <v>3014</v>
      </c>
      <c r="G87" s="68" t="s">
        <v>2862</v>
      </c>
      <c r="H87" s="11">
        <v>37501</v>
      </c>
      <c r="I87" s="66"/>
      <c r="J87" s="66"/>
    </row>
    <row r="88" spans="1:10" s="67" customFormat="1" ht="22.5" customHeight="1">
      <c r="A88" s="8">
        <v>86</v>
      </c>
      <c r="B88" s="24" t="s">
        <v>3015</v>
      </c>
      <c r="C88" s="24"/>
      <c r="D88" s="68" t="s">
        <v>31</v>
      </c>
      <c r="E88" s="11">
        <v>36973</v>
      </c>
      <c r="F88" s="8" t="s">
        <v>3016</v>
      </c>
      <c r="G88" s="68" t="s">
        <v>2901</v>
      </c>
      <c r="H88" s="11">
        <v>41396</v>
      </c>
      <c r="I88" s="66"/>
      <c r="J88" s="66"/>
    </row>
    <row r="89" spans="1:10" s="67" customFormat="1" ht="22.5" customHeight="1">
      <c r="A89" s="8">
        <v>87</v>
      </c>
      <c r="B89" s="24" t="s">
        <v>2975</v>
      </c>
      <c r="C89" s="24" t="s">
        <v>3017</v>
      </c>
      <c r="D89" s="68" t="s">
        <v>31</v>
      </c>
      <c r="E89" s="11">
        <v>36986</v>
      </c>
      <c r="F89" s="8" t="s">
        <v>3018</v>
      </c>
      <c r="G89" s="68" t="s">
        <v>2862</v>
      </c>
      <c r="H89" s="11">
        <v>37840</v>
      </c>
      <c r="I89" s="66"/>
      <c r="J89" s="66"/>
    </row>
    <row r="90" spans="1:10" s="67" customFormat="1" ht="22.5" customHeight="1">
      <c r="A90" s="8">
        <v>88</v>
      </c>
      <c r="B90" s="24" t="s">
        <v>711</v>
      </c>
      <c r="C90" s="24" t="s">
        <v>3019</v>
      </c>
      <c r="D90" s="68" t="s">
        <v>31</v>
      </c>
      <c r="E90" s="11">
        <v>37021</v>
      </c>
      <c r="F90" s="8" t="s">
        <v>3020</v>
      </c>
      <c r="G90" s="68" t="s">
        <v>2862</v>
      </c>
      <c r="H90" s="11">
        <v>39070</v>
      </c>
      <c r="I90" s="66"/>
      <c r="J90" s="66"/>
    </row>
    <row r="91" spans="1:10" s="67" customFormat="1" ht="22.5" customHeight="1">
      <c r="A91" s="8">
        <v>89</v>
      </c>
      <c r="B91" s="24" t="s">
        <v>3021</v>
      </c>
      <c r="C91" s="24"/>
      <c r="D91" s="68" t="s">
        <v>31</v>
      </c>
      <c r="E91" s="11">
        <v>37091</v>
      </c>
      <c r="F91" s="8" t="s">
        <v>3022</v>
      </c>
      <c r="G91" s="68" t="s">
        <v>2862</v>
      </c>
      <c r="H91" s="11">
        <v>39233</v>
      </c>
      <c r="I91" s="66"/>
      <c r="J91" s="66"/>
    </row>
    <row r="92" spans="1:10" s="67" customFormat="1" ht="22.5" customHeight="1">
      <c r="A92" s="8">
        <v>90</v>
      </c>
      <c r="B92" s="24" t="s">
        <v>3023</v>
      </c>
      <c r="C92" s="24"/>
      <c r="D92" s="68" t="s">
        <v>302</v>
      </c>
      <c r="E92" s="11">
        <v>37179</v>
      </c>
      <c r="F92" s="8" t="s">
        <v>3024</v>
      </c>
      <c r="G92" s="68" t="s">
        <v>2852</v>
      </c>
      <c r="H92" s="11">
        <v>38204</v>
      </c>
      <c r="I92" s="66"/>
      <c r="J92" s="66"/>
    </row>
    <row r="93" spans="1:10" s="67" customFormat="1" ht="22.5" customHeight="1">
      <c r="A93" s="8">
        <v>91</v>
      </c>
      <c r="B93" s="24" t="s">
        <v>3025</v>
      </c>
      <c r="C93" s="24" t="s">
        <v>3026</v>
      </c>
      <c r="D93" s="68" t="s">
        <v>31</v>
      </c>
      <c r="E93" s="11">
        <v>37203</v>
      </c>
      <c r="F93" s="8" t="s">
        <v>3027</v>
      </c>
      <c r="G93" s="68" t="s">
        <v>2862</v>
      </c>
      <c r="H93" s="11">
        <v>39541</v>
      </c>
      <c r="I93" s="66"/>
      <c r="J93" s="66"/>
    </row>
    <row r="94" spans="1:10" s="67" customFormat="1" ht="22.5" customHeight="1">
      <c r="A94" s="8">
        <v>92</v>
      </c>
      <c r="B94" s="24" t="s">
        <v>3025</v>
      </c>
      <c r="C94" s="24" t="s">
        <v>3028</v>
      </c>
      <c r="D94" s="68" t="s">
        <v>31</v>
      </c>
      <c r="E94" s="11">
        <v>37203</v>
      </c>
      <c r="F94" s="8" t="s">
        <v>3029</v>
      </c>
      <c r="G94" s="68" t="s">
        <v>2862</v>
      </c>
      <c r="H94" s="11">
        <v>39541</v>
      </c>
      <c r="I94" s="66"/>
      <c r="J94" s="66"/>
    </row>
    <row r="95" spans="1:10" s="67" customFormat="1" ht="22.5" customHeight="1">
      <c r="A95" s="8">
        <v>93</v>
      </c>
      <c r="B95" s="24" t="s">
        <v>3030</v>
      </c>
      <c r="C95" s="24" t="s">
        <v>1851</v>
      </c>
      <c r="D95" s="68" t="s">
        <v>31</v>
      </c>
      <c r="E95" s="11">
        <v>37350</v>
      </c>
      <c r="F95" s="8" t="s">
        <v>3031</v>
      </c>
      <c r="G95" s="68" t="s">
        <v>2862</v>
      </c>
      <c r="H95" s="11">
        <v>41557</v>
      </c>
      <c r="I95" s="66"/>
      <c r="J95" s="66"/>
    </row>
    <row r="96" spans="1:10" s="67" customFormat="1" ht="22.5" customHeight="1">
      <c r="A96" s="8">
        <v>94</v>
      </c>
      <c r="B96" s="24" t="s">
        <v>3032</v>
      </c>
      <c r="C96" s="24"/>
      <c r="D96" s="68" t="s">
        <v>31</v>
      </c>
      <c r="E96" s="11">
        <v>37368</v>
      </c>
      <c r="F96" s="8" t="s">
        <v>3033</v>
      </c>
      <c r="G96" s="68" t="s">
        <v>2862</v>
      </c>
      <c r="H96" s="11">
        <v>39135</v>
      </c>
      <c r="I96" s="66"/>
      <c r="J96" s="66"/>
    </row>
    <row r="97" spans="1:10" s="67" customFormat="1" ht="22.5" customHeight="1">
      <c r="A97" s="8">
        <v>95</v>
      </c>
      <c r="B97" s="24" t="s">
        <v>3030</v>
      </c>
      <c r="C97" s="24" t="s">
        <v>3034</v>
      </c>
      <c r="D97" s="68" t="s">
        <v>31</v>
      </c>
      <c r="E97" s="11">
        <v>37368</v>
      </c>
      <c r="F97" s="8" t="s">
        <v>3035</v>
      </c>
      <c r="G97" s="68" t="s">
        <v>2862</v>
      </c>
      <c r="H97" s="11">
        <v>41557</v>
      </c>
      <c r="I97" s="66"/>
      <c r="J97" s="66"/>
    </row>
    <row r="98" spans="1:10" s="67" customFormat="1" ht="22.5" customHeight="1">
      <c r="A98" s="8">
        <v>96</v>
      </c>
      <c r="B98" s="24" t="s">
        <v>3036</v>
      </c>
      <c r="C98" s="24" t="s">
        <v>3037</v>
      </c>
      <c r="D98" s="68" t="s">
        <v>31</v>
      </c>
      <c r="E98" s="11">
        <v>37368</v>
      </c>
      <c r="F98" s="8" t="s">
        <v>3038</v>
      </c>
      <c r="G98" s="68" t="s">
        <v>2862</v>
      </c>
      <c r="H98" s="11">
        <v>41557</v>
      </c>
      <c r="I98" s="66"/>
      <c r="J98" s="66"/>
    </row>
    <row r="99" spans="1:10" s="67" customFormat="1" ht="22.5" customHeight="1">
      <c r="A99" s="8">
        <v>97</v>
      </c>
      <c r="B99" s="24" t="s">
        <v>3039</v>
      </c>
      <c r="C99" s="24"/>
      <c r="D99" s="68" t="s">
        <v>302</v>
      </c>
      <c r="E99" s="11">
        <v>37448</v>
      </c>
      <c r="F99" s="8" t="s">
        <v>3040</v>
      </c>
      <c r="G99" s="68" t="s">
        <v>2862</v>
      </c>
      <c r="H99" s="11">
        <v>40871</v>
      </c>
      <c r="I99" s="66"/>
      <c r="J99" s="66"/>
    </row>
    <row r="100" spans="1:10" s="67" customFormat="1" ht="22.5" customHeight="1">
      <c r="A100" s="8">
        <v>98</v>
      </c>
      <c r="B100" s="24" t="s">
        <v>3041</v>
      </c>
      <c r="C100" s="24"/>
      <c r="D100" s="68" t="s">
        <v>17</v>
      </c>
      <c r="E100" s="11">
        <v>37567</v>
      </c>
      <c r="F100" s="8" t="s">
        <v>3042</v>
      </c>
      <c r="G100" s="68" t="s">
        <v>2852</v>
      </c>
      <c r="H100" s="11">
        <v>39167</v>
      </c>
      <c r="I100" s="66"/>
      <c r="J100" s="66"/>
    </row>
    <row r="101" spans="1:10" s="67" customFormat="1" ht="22.5" customHeight="1">
      <c r="A101" s="8">
        <v>99</v>
      </c>
      <c r="B101" s="24" t="s">
        <v>3036</v>
      </c>
      <c r="C101" s="24" t="s">
        <v>3043</v>
      </c>
      <c r="D101" s="68" t="s">
        <v>31</v>
      </c>
      <c r="E101" s="11">
        <v>37567</v>
      </c>
      <c r="F101" s="8" t="s">
        <v>3044</v>
      </c>
      <c r="G101" s="68" t="s">
        <v>2862</v>
      </c>
      <c r="H101" s="11">
        <v>41557</v>
      </c>
      <c r="I101" s="66"/>
      <c r="J101" s="66"/>
    </row>
    <row r="102" spans="1:10" s="67" customFormat="1" ht="22.5" customHeight="1">
      <c r="A102" s="8">
        <v>100</v>
      </c>
      <c r="B102" s="24" t="s">
        <v>3045</v>
      </c>
      <c r="C102" s="24" t="s">
        <v>1582</v>
      </c>
      <c r="D102" s="68" t="s">
        <v>31</v>
      </c>
      <c r="E102" s="11">
        <v>37567</v>
      </c>
      <c r="F102" s="8" t="s">
        <v>3046</v>
      </c>
      <c r="G102" s="68" t="s">
        <v>2862</v>
      </c>
      <c r="H102" s="11">
        <v>40388</v>
      </c>
      <c r="I102" s="66"/>
      <c r="J102" s="66"/>
    </row>
    <row r="103" spans="1:10" s="67" customFormat="1" ht="22.5" customHeight="1">
      <c r="A103" s="8">
        <v>101</v>
      </c>
      <c r="B103" s="24" t="s">
        <v>3045</v>
      </c>
      <c r="C103" s="24" t="s">
        <v>3047</v>
      </c>
      <c r="D103" s="68" t="s">
        <v>31</v>
      </c>
      <c r="E103" s="11">
        <v>37567</v>
      </c>
      <c r="F103" s="8" t="s">
        <v>3048</v>
      </c>
      <c r="G103" s="68" t="s">
        <v>2862</v>
      </c>
      <c r="H103" s="11">
        <v>40388</v>
      </c>
      <c r="I103" s="66"/>
      <c r="J103" s="66"/>
    </row>
    <row r="104" spans="1:10" s="67" customFormat="1" ht="22.5" customHeight="1">
      <c r="A104" s="8">
        <v>102</v>
      </c>
      <c r="B104" s="24" t="s">
        <v>3049</v>
      </c>
      <c r="C104" s="24" t="s">
        <v>3050</v>
      </c>
      <c r="D104" s="68" t="s">
        <v>31</v>
      </c>
      <c r="E104" s="11">
        <v>37567</v>
      </c>
      <c r="F104" s="8" t="s">
        <v>3051</v>
      </c>
      <c r="G104" s="68" t="s">
        <v>2862</v>
      </c>
      <c r="H104" s="11">
        <v>41557</v>
      </c>
      <c r="I104" s="66"/>
      <c r="J104" s="66"/>
    </row>
    <row r="105" spans="1:10" s="67" customFormat="1" ht="22.5" customHeight="1">
      <c r="A105" s="8">
        <v>103</v>
      </c>
      <c r="B105" s="24" t="s">
        <v>3052</v>
      </c>
      <c r="C105" s="24" t="s">
        <v>3053</v>
      </c>
      <c r="D105" s="68" t="s">
        <v>31</v>
      </c>
      <c r="E105" s="11">
        <v>37574</v>
      </c>
      <c r="F105" s="8" t="s">
        <v>3054</v>
      </c>
      <c r="G105" s="68" t="s">
        <v>2862</v>
      </c>
      <c r="H105" s="11">
        <v>41557</v>
      </c>
      <c r="I105" s="66"/>
      <c r="J105" s="66"/>
    </row>
    <row r="106" spans="1:10" s="67" customFormat="1" ht="22.5" customHeight="1">
      <c r="A106" s="8">
        <v>104</v>
      </c>
      <c r="B106" s="24" t="s">
        <v>3030</v>
      </c>
      <c r="C106" s="24" t="s">
        <v>3055</v>
      </c>
      <c r="D106" s="68" t="s">
        <v>31</v>
      </c>
      <c r="E106" s="11">
        <v>37574</v>
      </c>
      <c r="F106" s="8" t="s">
        <v>3056</v>
      </c>
      <c r="G106" s="68" t="s">
        <v>2862</v>
      </c>
      <c r="H106" s="11">
        <v>41557</v>
      </c>
      <c r="I106" s="66"/>
      <c r="J106" s="66"/>
    </row>
    <row r="107" spans="1:10" s="67" customFormat="1" ht="22.5" customHeight="1">
      <c r="A107" s="8">
        <v>105</v>
      </c>
      <c r="B107" s="24" t="s">
        <v>3052</v>
      </c>
      <c r="C107" s="24" t="s">
        <v>3057</v>
      </c>
      <c r="D107" s="68" t="s">
        <v>31</v>
      </c>
      <c r="E107" s="11">
        <v>37574</v>
      </c>
      <c r="F107" s="8" t="s">
        <v>3058</v>
      </c>
      <c r="G107" s="68" t="s">
        <v>2862</v>
      </c>
      <c r="H107" s="11">
        <v>41557</v>
      </c>
      <c r="I107" s="66"/>
      <c r="J107" s="66"/>
    </row>
    <row r="108" spans="1:10" s="67" customFormat="1" ht="22.5" customHeight="1">
      <c r="A108" s="8">
        <v>106</v>
      </c>
      <c r="B108" s="24" t="s">
        <v>3059</v>
      </c>
      <c r="C108" s="24" t="s">
        <v>3060</v>
      </c>
      <c r="D108" s="68" t="s">
        <v>31</v>
      </c>
      <c r="E108" s="11">
        <v>37574</v>
      </c>
      <c r="F108" s="8" t="s">
        <v>3061</v>
      </c>
      <c r="G108" s="68" t="s">
        <v>2862</v>
      </c>
      <c r="H108" s="11">
        <v>40444</v>
      </c>
      <c r="I108" s="66"/>
      <c r="J108" s="66"/>
    </row>
    <row r="109" spans="1:10" s="67" customFormat="1" ht="22.5" customHeight="1">
      <c r="A109" s="8">
        <v>107</v>
      </c>
      <c r="B109" s="24" t="s">
        <v>3045</v>
      </c>
      <c r="C109" s="24" t="s">
        <v>3062</v>
      </c>
      <c r="D109" s="68" t="s">
        <v>31</v>
      </c>
      <c r="E109" s="11">
        <v>37574</v>
      </c>
      <c r="F109" s="8" t="s">
        <v>3063</v>
      </c>
      <c r="G109" s="68" t="s">
        <v>2862</v>
      </c>
      <c r="H109" s="11">
        <v>40388</v>
      </c>
      <c r="I109" s="66"/>
      <c r="J109" s="66"/>
    </row>
    <row r="110" spans="1:10" s="67" customFormat="1" ht="22.5" customHeight="1">
      <c r="A110" s="8">
        <v>108</v>
      </c>
      <c r="B110" s="24" t="s">
        <v>3045</v>
      </c>
      <c r="C110" s="24" t="s">
        <v>3064</v>
      </c>
      <c r="D110" s="68" t="s">
        <v>31</v>
      </c>
      <c r="E110" s="11">
        <v>37574</v>
      </c>
      <c r="F110" s="8" t="s">
        <v>3065</v>
      </c>
      <c r="G110" s="68" t="s">
        <v>2862</v>
      </c>
      <c r="H110" s="11">
        <v>40388</v>
      </c>
      <c r="I110" s="66"/>
      <c r="J110" s="66"/>
    </row>
    <row r="111" spans="1:10" s="67" customFormat="1" ht="22.5" customHeight="1">
      <c r="A111" s="8">
        <v>109</v>
      </c>
      <c r="B111" s="24" t="s">
        <v>3045</v>
      </c>
      <c r="C111" s="24" t="s">
        <v>3066</v>
      </c>
      <c r="D111" s="68" t="s">
        <v>31</v>
      </c>
      <c r="E111" s="11">
        <v>37574</v>
      </c>
      <c r="F111" s="8" t="s">
        <v>3067</v>
      </c>
      <c r="G111" s="68" t="s">
        <v>2862</v>
      </c>
      <c r="H111" s="11">
        <v>40388</v>
      </c>
      <c r="I111" s="66"/>
      <c r="J111" s="66"/>
    </row>
    <row r="112" spans="1:10" s="67" customFormat="1" ht="22.5" customHeight="1">
      <c r="A112" s="8">
        <v>110</v>
      </c>
      <c r="B112" s="24" t="s">
        <v>3030</v>
      </c>
      <c r="C112" s="24" t="s">
        <v>3068</v>
      </c>
      <c r="D112" s="68" t="s">
        <v>31</v>
      </c>
      <c r="E112" s="11">
        <v>37587</v>
      </c>
      <c r="F112" s="8" t="s">
        <v>3069</v>
      </c>
      <c r="G112" s="68" t="s">
        <v>2862</v>
      </c>
      <c r="H112" s="11">
        <v>41557</v>
      </c>
      <c r="I112" s="66"/>
      <c r="J112" s="66"/>
    </row>
    <row r="113" spans="1:10" s="67" customFormat="1" ht="22.5" customHeight="1">
      <c r="A113" s="8">
        <v>111</v>
      </c>
      <c r="B113" s="24" t="s">
        <v>3030</v>
      </c>
      <c r="C113" s="24" t="s">
        <v>3070</v>
      </c>
      <c r="D113" s="68" t="s">
        <v>31</v>
      </c>
      <c r="E113" s="11">
        <v>37587</v>
      </c>
      <c r="F113" s="8" t="s">
        <v>3071</v>
      </c>
      <c r="G113" s="68" t="s">
        <v>2862</v>
      </c>
      <c r="H113" s="11">
        <v>41557</v>
      </c>
      <c r="I113" s="66"/>
      <c r="J113" s="66"/>
    </row>
    <row r="114" spans="1:10" s="67" customFormat="1" ht="22.5" customHeight="1">
      <c r="A114" s="8">
        <v>112</v>
      </c>
      <c r="B114" s="24" t="s">
        <v>3030</v>
      </c>
      <c r="C114" s="24" t="s">
        <v>3072</v>
      </c>
      <c r="D114" s="68" t="s">
        <v>31</v>
      </c>
      <c r="E114" s="11">
        <v>37587</v>
      </c>
      <c r="F114" s="8" t="s">
        <v>3073</v>
      </c>
      <c r="G114" s="68" t="s">
        <v>2862</v>
      </c>
      <c r="H114" s="11">
        <v>41557</v>
      </c>
      <c r="I114" s="66"/>
      <c r="J114" s="66"/>
    </row>
    <row r="115" spans="1:10" s="67" customFormat="1" ht="22.5" customHeight="1">
      <c r="A115" s="8">
        <v>113</v>
      </c>
      <c r="B115" s="24" t="s">
        <v>3030</v>
      </c>
      <c r="C115" s="24" t="s">
        <v>3074</v>
      </c>
      <c r="D115" s="68" t="s">
        <v>31</v>
      </c>
      <c r="E115" s="11">
        <v>37587</v>
      </c>
      <c r="F115" s="8" t="s">
        <v>3075</v>
      </c>
      <c r="G115" s="68" t="s">
        <v>2862</v>
      </c>
      <c r="H115" s="11">
        <v>41557</v>
      </c>
      <c r="I115" s="66"/>
      <c r="J115" s="66"/>
    </row>
    <row r="116" spans="1:10" s="67" customFormat="1" ht="22.5" customHeight="1">
      <c r="A116" s="8">
        <v>114</v>
      </c>
      <c r="B116" s="24" t="s">
        <v>3076</v>
      </c>
      <c r="C116" s="24" t="s">
        <v>3077</v>
      </c>
      <c r="D116" s="68" t="s">
        <v>31</v>
      </c>
      <c r="E116" s="11">
        <v>37587</v>
      </c>
      <c r="F116" s="8" t="s">
        <v>3078</v>
      </c>
      <c r="G116" s="68" t="s">
        <v>2862</v>
      </c>
      <c r="H116" s="11">
        <v>40423</v>
      </c>
      <c r="I116" s="66"/>
      <c r="J116" s="66"/>
    </row>
    <row r="117" spans="1:10" s="67" customFormat="1" ht="22.5" customHeight="1">
      <c r="A117" s="8">
        <v>115</v>
      </c>
      <c r="B117" s="24" t="s">
        <v>3076</v>
      </c>
      <c r="C117" s="24" t="s">
        <v>3079</v>
      </c>
      <c r="D117" s="68" t="s">
        <v>31</v>
      </c>
      <c r="E117" s="11">
        <v>37587</v>
      </c>
      <c r="F117" s="8" t="s">
        <v>3080</v>
      </c>
      <c r="G117" s="68" t="s">
        <v>2862</v>
      </c>
      <c r="H117" s="11">
        <v>40423</v>
      </c>
      <c r="I117" s="66"/>
      <c r="J117" s="66"/>
    </row>
    <row r="118" spans="1:10" s="67" customFormat="1" ht="22.5" customHeight="1">
      <c r="A118" s="8">
        <v>116</v>
      </c>
      <c r="B118" s="24" t="s">
        <v>3030</v>
      </c>
      <c r="C118" s="24" t="s">
        <v>3081</v>
      </c>
      <c r="D118" s="68" t="s">
        <v>31</v>
      </c>
      <c r="E118" s="11">
        <v>37587</v>
      </c>
      <c r="F118" s="8" t="s">
        <v>3082</v>
      </c>
      <c r="G118" s="68" t="s">
        <v>2862</v>
      </c>
      <c r="H118" s="11">
        <v>41557</v>
      </c>
      <c r="I118" s="66"/>
      <c r="J118" s="66"/>
    </row>
    <row r="119" spans="1:10" s="67" customFormat="1" ht="22.5" customHeight="1">
      <c r="A119" s="8">
        <v>117</v>
      </c>
      <c r="B119" s="24" t="s">
        <v>3036</v>
      </c>
      <c r="C119" s="24" t="s">
        <v>709</v>
      </c>
      <c r="D119" s="68" t="s">
        <v>31</v>
      </c>
      <c r="E119" s="11">
        <v>37603</v>
      </c>
      <c r="F119" s="8" t="s">
        <v>3083</v>
      </c>
      <c r="G119" s="68" t="s">
        <v>2862</v>
      </c>
      <c r="H119" s="11">
        <v>41557</v>
      </c>
      <c r="I119" s="66"/>
      <c r="J119" s="66"/>
    </row>
    <row r="120" spans="1:10" s="67" customFormat="1" ht="22.5" customHeight="1">
      <c r="A120" s="8">
        <v>118</v>
      </c>
      <c r="B120" s="24" t="s">
        <v>2994</v>
      </c>
      <c r="C120" s="24"/>
      <c r="D120" s="68" t="s">
        <v>31</v>
      </c>
      <c r="E120" s="11">
        <v>37692</v>
      </c>
      <c r="F120" s="8" t="s">
        <v>3084</v>
      </c>
      <c r="G120" s="68" t="s">
        <v>2862</v>
      </c>
      <c r="H120" s="11">
        <v>40157</v>
      </c>
      <c r="I120" s="66"/>
      <c r="J120" s="66"/>
    </row>
    <row r="121" spans="1:10" s="67" customFormat="1" ht="22.5" customHeight="1">
      <c r="A121" s="8">
        <v>119</v>
      </c>
      <c r="B121" s="24" t="s">
        <v>419</v>
      </c>
      <c r="C121" s="24" t="s">
        <v>3047</v>
      </c>
      <c r="D121" s="68" t="s">
        <v>31</v>
      </c>
      <c r="E121" s="11">
        <v>37735</v>
      </c>
      <c r="F121" s="8" t="s">
        <v>3085</v>
      </c>
      <c r="G121" s="68" t="s">
        <v>2862</v>
      </c>
      <c r="H121" s="11">
        <v>40647</v>
      </c>
      <c r="I121" s="66"/>
      <c r="J121" s="66"/>
    </row>
    <row r="122" spans="1:10" s="67" customFormat="1" ht="22.5" customHeight="1">
      <c r="A122" s="8">
        <v>120</v>
      </c>
      <c r="B122" s="24" t="s">
        <v>3086</v>
      </c>
      <c r="C122" s="24"/>
      <c r="D122" s="68" t="s">
        <v>31</v>
      </c>
      <c r="E122" s="11">
        <v>37735</v>
      </c>
      <c r="F122" s="8" t="s">
        <v>3087</v>
      </c>
      <c r="G122" s="68" t="s">
        <v>2862</v>
      </c>
      <c r="H122" s="11">
        <v>40843</v>
      </c>
      <c r="I122" s="66"/>
      <c r="J122" s="66"/>
    </row>
    <row r="123" spans="1:10" s="67" customFormat="1" ht="22.5" customHeight="1">
      <c r="A123" s="8">
        <v>121</v>
      </c>
      <c r="B123" s="24" t="s">
        <v>29</v>
      </c>
      <c r="C123" s="24" t="s">
        <v>3088</v>
      </c>
      <c r="D123" s="68" t="s">
        <v>31</v>
      </c>
      <c r="E123" s="11">
        <v>37763</v>
      </c>
      <c r="F123" s="8" t="s">
        <v>3089</v>
      </c>
      <c r="G123" s="68" t="s">
        <v>2862</v>
      </c>
      <c r="H123" s="11">
        <v>40577</v>
      </c>
      <c r="I123" s="66"/>
      <c r="J123" s="66"/>
    </row>
    <row r="124" spans="1:10" s="67" customFormat="1" ht="22.5" customHeight="1">
      <c r="A124" s="8">
        <v>122</v>
      </c>
      <c r="B124" s="24" t="s">
        <v>29</v>
      </c>
      <c r="C124" s="24" t="s">
        <v>3090</v>
      </c>
      <c r="D124" s="68" t="s">
        <v>31</v>
      </c>
      <c r="E124" s="11">
        <v>37763</v>
      </c>
      <c r="F124" s="8" t="s">
        <v>3091</v>
      </c>
      <c r="G124" s="68" t="s">
        <v>2862</v>
      </c>
      <c r="H124" s="11">
        <v>40423</v>
      </c>
      <c r="I124" s="66"/>
      <c r="J124" s="66"/>
    </row>
    <row r="125" spans="1:10" s="67" customFormat="1" ht="22.5" customHeight="1">
      <c r="A125" s="8">
        <v>123</v>
      </c>
      <c r="B125" s="24" t="s">
        <v>3030</v>
      </c>
      <c r="C125" s="24" t="s">
        <v>278</v>
      </c>
      <c r="D125" s="68" t="s">
        <v>31</v>
      </c>
      <c r="E125" s="11">
        <v>37763</v>
      </c>
      <c r="F125" s="8" t="s">
        <v>3092</v>
      </c>
      <c r="G125" s="68" t="s">
        <v>2862</v>
      </c>
      <c r="H125" s="11">
        <v>41557</v>
      </c>
      <c r="I125" s="66"/>
      <c r="J125" s="66"/>
    </row>
    <row r="126" spans="1:10" s="67" customFormat="1" ht="22.5" customHeight="1">
      <c r="A126" s="8">
        <v>124</v>
      </c>
      <c r="B126" s="24" t="s">
        <v>419</v>
      </c>
      <c r="C126" s="24" t="s">
        <v>3093</v>
      </c>
      <c r="D126" s="68" t="s">
        <v>31</v>
      </c>
      <c r="E126" s="11">
        <v>37763</v>
      </c>
      <c r="F126" s="8" t="s">
        <v>3094</v>
      </c>
      <c r="G126" s="68" t="s">
        <v>2862</v>
      </c>
      <c r="H126" s="11">
        <v>40493</v>
      </c>
      <c r="I126" s="66"/>
      <c r="J126" s="66"/>
    </row>
    <row r="127" spans="1:10" s="67" customFormat="1" ht="22.5" customHeight="1">
      <c r="A127" s="8">
        <v>125</v>
      </c>
      <c r="B127" s="24" t="s">
        <v>3030</v>
      </c>
      <c r="C127" s="24" t="s">
        <v>3095</v>
      </c>
      <c r="D127" s="68" t="s">
        <v>31</v>
      </c>
      <c r="E127" s="11">
        <v>37770</v>
      </c>
      <c r="F127" s="8" t="s">
        <v>3096</v>
      </c>
      <c r="G127" s="68" t="s">
        <v>2862</v>
      </c>
      <c r="H127" s="11">
        <v>41557</v>
      </c>
      <c r="I127" s="66"/>
      <c r="J127" s="66"/>
    </row>
    <row r="128" spans="1:10" s="67" customFormat="1" ht="22.5" customHeight="1">
      <c r="A128" s="8">
        <v>126</v>
      </c>
      <c r="B128" s="24" t="s">
        <v>3097</v>
      </c>
      <c r="C128" s="24" t="s">
        <v>3098</v>
      </c>
      <c r="D128" s="68" t="s">
        <v>31</v>
      </c>
      <c r="E128" s="11">
        <v>37770</v>
      </c>
      <c r="F128" s="8" t="s">
        <v>3099</v>
      </c>
      <c r="G128" s="68" t="s">
        <v>2862</v>
      </c>
      <c r="H128" s="11">
        <v>40388</v>
      </c>
      <c r="I128" s="66"/>
      <c r="J128" s="66"/>
    </row>
    <row r="129" spans="1:10" s="67" customFormat="1" ht="22.5" customHeight="1">
      <c r="A129" s="8">
        <v>127</v>
      </c>
      <c r="B129" s="24" t="s">
        <v>419</v>
      </c>
      <c r="C129" s="24" t="s">
        <v>1582</v>
      </c>
      <c r="D129" s="68" t="s">
        <v>31</v>
      </c>
      <c r="E129" s="11">
        <v>37770</v>
      </c>
      <c r="F129" s="8" t="s">
        <v>3100</v>
      </c>
      <c r="G129" s="68" t="s">
        <v>2862</v>
      </c>
      <c r="H129" s="11">
        <v>40647</v>
      </c>
      <c r="I129" s="66"/>
      <c r="J129" s="66"/>
    </row>
    <row r="130" spans="1:10" s="67" customFormat="1" ht="22.5" customHeight="1">
      <c r="A130" s="8">
        <v>128</v>
      </c>
      <c r="B130" s="24" t="s">
        <v>3101</v>
      </c>
      <c r="C130" s="24" t="s">
        <v>3102</v>
      </c>
      <c r="D130" s="68" t="s">
        <v>31</v>
      </c>
      <c r="E130" s="11">
        <v>37777</v>
      </c>
      <c r="F130" s="8" t="s">
        <v>3103</v>
      </c>
      <c r="G130" s="68" t="s">
        <v>2862</v>
      </c>
      <c r="H130" s="11">
        <v>40647</v>
      </c>
      <c r="I130" s="66"/>
      <c r="J130" s="66"/>
    </row>
    <row r="131" spans="1:10" s="67" customFormat="1" ht="22.5" customHeight="1">
      <c r="A131" s="8">
        <v>129</v>
      </c>
      <c r="B131" s="24" t="s">
        <v>419</v>
      </c>
      <c r="C131" s="24" t="s">
        <v>3104</v>
      </c>
      <c r="D131" s="68" t="s">
        <v>31</v>
      </c>
      <c r="E131" s="11">
        <v>37812</v>
      </c>
      <c r="F131" s="8" t="s">
        <v>3105</v>
      </c>
      <c r="G131" s="68" t="s">
        <v>2862</v>
      </c>
      <c r="H131" s="11">
        <v>40647</v>
      </c>
      <c r="I131" s="66"/>
      <c r="J131" s="66"/>
    </row>
    <row r="132" spans="1:10" s="67" customFormat="1" ht="22.5" customHeight="1">
      <c r="A132" s="8">
        <v>130</v>
      </c>
      <c r="B132" s="24" t="s">
        <v>419</v>
      </c>
      <c r="C132" s="24" t="s">
        <v>3106</v>
      </c>
      <c r="D132" s="68" t="s">
        <v>31</v>
      </c>
      <c r="E132" s="11">
        <v>37812</v>
      </c>
      <c r="F132" s="8" t="s">
        <v>3107</v>
      </c>
      <c r="G132" s="68" t="s">
        <v>2862</v>
      </c>
      <c r="H132" s="11">
        <v>40647</v>
      </c>
      <c r="I132" s="66"/>
      <c r="J132" s="66"/>
    </row>
    <row r="133" spans="1:10" s="67" customFormat="1" ht="22.5" customHeight="1">
      <c r="A133" s="8">
        <v>131</v>
      </c>
      <c r="B133" s="9" t="s">
        <v>419</v>
      </c>
      <c r="C133" s="9" t="s">
        <v>3108</v>
      </c>
      <c r="D133" s="8" t="s">
        <v>31</v>
      </c>
      <c r="E133" s="11">
        <v>37840</v>
      </c>
      <c r="F133" s="8" t="s">
        <v>3109</v>
      </c>
      <c r="G133" s="68" t="s">
        <v>2862</v>
      </c>
      <c r="H133" s="11">
        <v>40647</v>
      </c>
      <c r="I133" s="66"/>
      <c r="J133" s="66"/>
    </row>
    <row r="134" spans="1:10" s="67" customFormat="1" ht="22.5" customHeight="1">
      <c r="A134" s="8">
        <v>132</v>
      </c>
      <c r="B134" s="9" t="s">
        <v>419</v>
      </c>
      <c r="C134" s="9" t="s">
        <v>278</v>
      </c>
      <c r="D134" s="8" t="s">
        <v>31</v>
      </c>
      <c r="E134" s="11">
        <v>37847</v>
      </c>
      <c r="F134" s="8" t="s">
        <v>3110</v>
      </c>
      <c r="G134" s="68" t="s">
        <v>2862</v>
      </c>
      <c r="H134" s="11">
        <v>40647</v>
      </c>
      <c r="I134" s="66"/>
      <c r="J134" s="66"/>
    </row>
    <row r="135" spans="1:10" s="67" customFormat="1" ht="22.5" customHeight="1">
      <c r="A135" s="8">
        <v>133</v>
      </c>
      <c r="B135" s="9" t="s">
        <v>3101</v>
      </c>
      <c r="C135" s="9" t="s">
        <v>3111</v>
      </c>
      <c r="D135" s="8" t="s">
        <v>31</v>
      </c>
      <c r="E135" s="11">
        <v>37847</v>
      </c>
      <c r="F135" s="8" t="s">
        <v>3112</v>
      </c>
      <c r="G135" s="68" t="s">
        <v>2862</v>
      </c>
      <c r="H135" s="11">
        <v>40647</v>
      </c>
      <c r="I135" s="66"/>
      <c r="J135" s="66"/>
    </row>
    <row r="136" spans="1:10" s="67" customFormat="1" ht="22.5" customHeight="1">
      <c r="A136" s="8">
        <v>134</v>
      </c>
      <c r="B136" s="9" t="s">
        <v>3113</v>
      </c>
      <c r="C136" s="9"/>
      <c r="D136" s="8" t="s">
        <v>31</v>
      </c>
      <c r="E136" s="11">
        <v>37861</v>
      </c>
      <c r="F136" s="8" t="s">
        <v>3114</v>
      </c>
      <c r="G136" s="68" t="s">
        <v>2852</v>
      </c>
      <c r="H136" s="11">
        <v>41508</v>
      </c>
      <c r="I136" s="66"/>
      <c r="J136" s="66"/>
    </row>
    <row r="137" spans="1:10" s="67" customFormat="1" ht="22.5" customHeight="1">
      <c r="A137" s="8">
        <v>135</v>
      </c>
      <c r="B137" s="24" t="s">
        <v>3115</v>
      </c>
      <c r="C137" s="24"/>
      <c r="D137" s="68" t="s">
        <v>31</v>
      </c>
      <c r="E137" s="11">
        <v>37868</v>
      </c>
      <c r="F137" s="8" t="s">
        <v>3116</v>
      </c>
      <c r="G137" s="68" t="s">
        <v>2862</v>
      </c>
      <c r="H137" s="11">
        <v>40675</v>
      </c>
      <c r="I137" s="66"/>
      <c r="J137" s="66"/>
    </row>
    <row r="138" spans="1:10" s="67" customFormat="1" ht="22.5" customHeight="1">
      <c r="A138" s="8">
        <v>136</v>
      </c>
      <c r="B138" s="24" t="s">
        <v>3117</v>
      </c>
      <c r="C138" s="24"/>
      <c r="D138" s="68" t="s">
        <v>31</v>
      </c>
      <c r="E138" s="11">
        <v>37908</v>
      </c>
      <c r="F138" s="8" t="s">
        <v>3118</v>
      </c>
      <c r="G138" s="68" t="s">
        <v>2852</v>
      </c>
      <c r="H138" s="11">
        <v>41193</v>
      </c>
      <c r="I138" s="66"/>
      <c r="J138" s="66"/>
    </row>
    <row r="139" spans="1:10" s="67" customFormat="1" ht="22.5" customHeight="1">
      <c r="A139" s="8">
        <v>137</v>
      </c>
      <c r="B139" s="24" t="s">
        <v>3119</v>
      </c>
      <c r="C139" s="24"/>
      <c r="D139" s="68" t="s">
        <v>51</v>
      </c>
      <c r="E139" s="11">
        <v>37924</v>
      </c>
      <c r="F139" s="8" t="s">
        <v>3120</v>
      </c>
      <c r="G139" s="68" t="s">
        <v>2862</v>
      </c>
      <c r="H139" s="11">
        <v>39695</v>
      </c>
      <c r="I139" s="66"/>
      <c r="J139" s="66"/>
    </row>
    <row r="140" spans="1:10" s="67" customFormat="1" ht="22.5" customHeight="1">
      <c r="A140" s="8">
        <v>138</v>
      </c>
      <c r="B140" s="24" t="s">
        <v>3121</v>
      </c>
      <c r="C140" s="24"/>
      <c r="D140" s="68" t="s">
        <v>51</v>
      </c>
      <c r="E140" s="11">
        <v>37924</v>
      </c>
      <c r="F140" s="8" t="s">
        <v>3122</v>
      </c>
      <c r="G140" s="68" t="s">
        <v>2862</v>
      </c>
      <c r="H140" s="11">
        <v>40843</v>
      </c>
      <c r="I140" s="66"/>
      <c r="J140" s="66"/>
    </row>
    <row r="141" spans="1:10" s="67" customFormat="1" ht="22.5" customHeight="1">
      <c r="A141" s="8">
        <v>139</v>
      </c>
      <c r="B141" s="24" t="s">
        <v>3123</v>
      </c>
      <c r="C141" s="24"/>
      <c r="D141" s="68" t="s">
        <v>51</v>
      </c>
      <c r="E141" s="11">
        <v>37924</v>
      </c>
      <c r="F141" s="8" t="s">
        <v>3124</v>
      </c>
      <c r="G141" s="68" t="s">
        <v>2862</v>
      </c>
      <c r="H141" s="11">
        <v>41172</v>
      </c>
      <c r="I141" s="66"/>
      <c r="J141" s="66"/>
    </row>
    <row r="142" spans="1:10" s="67" customFormat="1" ht="22.5" customHeight="1">
      <c r="A142" s="8">
        <v>140</v>
      </c>
      <c r="B142" s="24" t="s">
        <v>1132</v>
      </c>
      <c r="C142" s="24"/>
      <c r="D142" s="68" t="s">
        <v>51</v>
      </c>
      <c r="E142" s="11">
        <v>37929</v>
      </c>
      <c r="F142" s="8" t="s">
        <v>3125</v>
      </c>
      <c r="G142" s="68" t="s">
        <v>2862</v>
      </c>
      <c r="H142" s="11">
        <v>40528</v>
      </c>
      <c r="I142" s="66"/>
      <c r="J142" s="66"/>
    </row>
    <row r="143" spans="1:10" s="67" customFormat="1" ht="22.5" customHeight="1">
      <c r="A143" s="8">
        <v>141</v>
      </c>
      <c r="B143" s="24" t="s">
        <v>3126</v>
      </c>
      <c r="C143" s="24"/>
      <c r="D143" s="68" t="s">
        <v>51</v>
      </c>
      <c r="E143" s="11">
        <v>37929</v>
      </c>
      <c r="F143" s="8" t="s">
        <v>3127</v>
      </c>
      <c r="G143" s="68" t="s">
        <v>2852</v>
      </c>
      <c r="H143" s="11">
        <v>41508</v>
      </c>
      <c r="I143" s="66"/>
      <c r="J143" s="66"/>
    </row>
    <row r="144" spans="1:10" s="67" customFormat="1" ht="22.5" customHeight="1">
      <c r="A144" s="8">
        <v>142</v>
      </c>
      <c r="B144" s="24" t="s">
        <v>3128</v>
      </c>
      <c r="C144" s="24"/>
      <c r="D144" s="68" t="s">
        <v>51</v>
      </c>
      <c r="E144" s="11">
        <v>37929</v>
      </c>
      <c r="F144" s="8" t="s">
        <v>3129</v>
      </c>
      <c r="G144" s="68" t="s">
        <v>2862</v>
      </c>
      <c r="H144" s="11">
        <v>40577</v>
      </c>
      <c r="I144" s="66"/>
      <c r="J144" s="66"/>
    </row>
    <row r="145" spans="1:10" s="67" customFormat="1" ht="22.5" customHeight="1">
      <c r="A145" s="8">
        <v>143</v>
      </c>
      <c r="B145" s="24" t="s">
        <v>419</v>
      </c>
      <c r="C145" s="24" t="s">
        <v>3130</v>
      </c>
      <c r="D145" s="68" t="s">
        <v>31</v>
      </c>
      <c r="E145" s="11">
        <v>37929</v>
      </c>
      <c r="F145" s="8" t="s">
        <v>3131</v>
      </c>
      <c r="G145" s="68" t="s">
        <v>2862</v>
      </c>
      <c r="H145" s="11">
        <v>40647</v>
      </c>
      <c r="I145" s="66"/>
      <c r="J145" s="66"/>
    </row>
    <row r="146" spans="1:10" s="67" customFormat="1" ht="22.5" customHeight="1">
      <c r="A146" s="8">
        <v>144</v>
      </c>
      <c r="B146" s="24" t="s">
        <v>419</v>
      </c>
      <c r="C146" s="24" t="s">
        <v>3132</v>
      </c>
      <c r="D146" s="68" t="s">
        <v>51</v>
      </c>
      <c r="E146" s="11">
        <v>37952</v>
      </c>
      <c r="F146" s="8" t="s">
        <v>3133</v>
      </c>
      <c r="G146" s="68" t="s">
        <v>2862</v>
      </c>
      <c r="H146" s="11">
        <v>40934</v>
      </c>
      <c r="I146" s="66"/>
      <c r="J146" s="66"/>
    </row>
    <row r="147" spans="1:10" s="67" customFormat="1" ht="22.5" customHeight="1">
      <c r="A147" s="8">
        <v>145</v>
      </c>
      <c r="B147" s="24" t="s">
        <v>3134</v>
      </c>
      <c r="C147" s="24"/>
      <c r="D147" s="68" t="s">
        <v>51</v>
      </c>
      <c r="E147" s="11">
        <v>37952</v>
      </c>
      <c r="F147" s="8" t="s">
        <v>3135</v>
      </c>
      <c r="G147" s="68" t="s">
        <v>2862</v>
      </c>
      <c r="H147" s="11">
        <v>40388</v>
      </c>
      <c r="I147" s="66"/>
      <c r="J147" s="66"/>
    </row>
    <row r="148" spans="1:10" ht="22.5" customHeight="1">
      <c r="A148" s="8">
        <v>146</v>
      </c>
      <c r="B148" s="69" t="s">
        <v>3136</v>
      </c>
      <c r="C148" s="69"/>
      <c r="D148" s="70" t="s">
        <v>51</v>
      </c>
      <c r="E148" s="71">
        <v>37959</v>
      </c>
      <c r="F148" s="70" t="s">
        <v>3137</v>
      </c>
      <c r="G148" s="72" t="s">
        <v>2862</v>
      </c>
      <c r="H148" s="71">
        <v>40577</v>
      </c>
    </row>
    <row r="149" spans="1:10" ht="22.5" customHeight="1">
      <c r="A149" s="8">
        <v>147</v>
      </c>
      <c r="B149" s="69" t="s">
        <v>112</v>
      </c>
      <c r="C149" s="69" t="s">
        <v>3138</v>
      </c>
      <c r="D149" s="70" t="s">
        <v>31</v>
      </c>
      <c r="E149" s="71">
        <v>38064</v>
      </c>
      <c r="F149" s="70" t="s">
        <v>3139</v>
      </c>
      <c r="G149" s="75" t="s">
        <v>2862</v>
      </c>
      <c r="H149" s="71">
        <v>40800</v>
      </c>
    </row>
    <row r="150" spans="1:10" ht="22.5" customHeight="1">
      <c r="A150" s="8">
        <v>148</v>
      </c>
      <c r="B150" s="69" t="s">
        <v>419</v>
      </c>
      <c r="C150" s="69" t="s">
        <v>3140</v>
      </c>
      <c r="D150" s="70" t="s">
        <v>31</v>
      </c>
      <c r="E150" s="71">
        <v>38127</v>
      </c>
      <c r="F150" s="70" t="s">
        <v>3141</v>
      </c>
      <c r="G150" s="75" t="s">
        <v>2862</v>
      </c>
      <c r="H150" s="71">
        <v>40647</v>
      </c>
    </row>
    <row r="151" spans="1:10" ht="22.5" customHeight="1">
      <c r="A151" s="8">
        <v>149</v>
      </c>
      <c r="B151" s="69" t="s">
        <v>3142</v>
      </c>
      <c r="C151" s="69"/>
      <c r="D151" s="70" t="s">
        <v>51</v>
      </c>
      <c r="E151" s="71">
        <v>38141</v>
      </c>
      <c r="F151" s="70" t="s">
        <v>3143</v>
      </c>
      <c r="G151" s="75" t="s">
        <v>2862</v>
      </c>
      <c r="H151" s="71">
        <v>39702</v>
      </c>
    </row>
    <row r="152" spans="1:10" ht="22.5" customHeight="1">
      <c r="A152" s="8">
        <v>150</v>
      </c>
      <c r="B152" s="69" t="s">
        <v>3144</v>
      </c>
      <c r="C152" s="69"/>
      <c r="D152" s="70" t="s">
        <v>51</v>
      </c>
      <c r="E152" s="71">
        <v>38155</v>
      </c>
      <c r="F152" s="70" t="s">
        <v>3145</v>
      </c>
      <c r="G152" s="75" t="s">
        <v>2862</v>
      </c>
      <c r="H152" s="71">
        <v>41606</v>
      </c>
    </row>
    <row r="153" spans="1:10" ht="22.5" customHeight="1">
      <c r="A153" s="8">
        <v>151</v>
      </c>
      <c r="B153" s="69" t="s">
        <v>3146</v>
      </c>
      <c r="C153" s="69"/>
      <c r="D153" s="70" t="s">
        <v>31</v>
      </c>
      <c r="E153" s="71">
        <v>38183</v>
      </c>
      <c r="F153" s="70" t="s">
        <v>3147</v>
      </c>
      <c r="G153" s="75" t="s">
        <v>2862</v>
      </c>
      <c r="H153" s="71">
        <v>39737</v>
      </c>
    </row>
    <row r="154" spans="1:10" ht="22.5" customHeight="1">
      <c r="A154" s="8">
        <v>152</v>
      </c>
      <c r="B154" s="69" t="s">
        <v>3148</v>
      </c>
      <c r="C154" s="69"/>
      <c r="D154" s="70" t="s">
        <v>31</v>
      </c>
      <c r="E154" s="71">
        <v>38216</v>
      </c>
      <c r="F154" s="70" t="s">
        <v>3149</v>
      </c>
      <c r="G154" s="75" t="s">
        <v>2862</v>
      </c>
      <c r="H154" s="71">
        <v>40584</v>
      </c>
    </row>
    <row r="155" spans="1:10" ht="22.5" customHeight="1">
      <c r="A155" s="8">
        <v>153</v>
      </c>
      <c r="B155" s="69" t="s">
        <v>3150</v>
      </c>
      <c r="C155" s="69"/>
      <c r="D155" s="70" t="s">
        <v>31</v>
      </c>
      <c r="E155" s="71">
        <v>38279</v>
      </c>
      <c r="F155" s="70" t="s">
        <v>3151</v>
      </c>
      <c r="G155" s="75" t="s">
        <v>2852</v>
      </c>
      <c r="H155" s="71">
        <v>39961</v>
      </c>
    </row>
    <row r="156" spans="1:10" ht="22.5" customHeight="1">
      <c r="A156" s="8">
        <v>154</v>
      </c>
      <c r="B156" s="69" t="s">
        <v>3152</v>
      </c>
      <c r="C156" s="69"/>
      <c r="D156" s="70" t="s">
        <v>31</v>
      </c>
      <c r="E156" s="71">
        <v>38385</v>
      </c>
      <c r="F156" s="70" t="s">
        <v>3153</v>
      </c>
      <c r="G156" s="75" t="s">
        <v>2862</v>
      </c>
      <c r="H156" s="71">
        <v>39639</v>
      </c>
    </row>
    <row r="157" spans="1:10" ht="22.5" customHeight="1">
      <c r="A157" s="8">
        <v>155</v>
      </c>
      <c r="B157" s="69" t="s">
        <v>3154</v>
      </c>
      <c r="C157" s="69"/>
      <c r="D157" s="70" t="s">
        <v>31</v>
      </c>
      <c r="E157" s="71">
        <v>38393</v>
      </c>
      <c r="F157" s="70" t="s">
        <v>3155</v>
      </c>
      <c r="G157" s="75" t="s">
        <v>2852</v>
      </c>
      <c r="H157" s="71">
        <v>39961</v>
      </c>
    </row>
    <row r="158" spans="1:10" ht="22.5" customHeight="1">
      <c r="A158" s="8">
        <v>156</v>
      </c>
      <c r="B158" s="69" t="s">
        <v>419</v>
      </c>
      <c r="C158" s="69" t="s">
        <v>864</v>
      </c>
      <c r="D158" s="70" t="s">
        <v>31</v>
      </c>
      <c r="E158" s="71">
        <v>38406</v>
      </c>
      <c r="F158" s="70" t="s">
        <v>3156</v>
      </c>
      <c r="G158" s="75" t="s">
        <v>2862</v>
      </c>
      <c r="H158" s="71">
        <v>40647</v>
      </c>
    </row>
    <row r="159" spans="1:10" ht="22.5" customHeight="1">
      <c r="A159" s="8">
        <v>157</v>
      </c>
      <c r="B159" s="69" t="s">
        <v>3157</v>
      </c>
      <c r="C159" s="69"/>
      <c r="D159" s="70" t="s">
        <v>31</v>
      </c>
      <c r="E159" s="71">
        <v>38406</v>
      </c>
      <c r="F159" s="70" t="s">
        <v>3158</v>
      </c>
      <c r="G159" s="75" t="s">
        <v>2862</v>
      </c>
      <c r="H159" s="71">
        <v>41991</v>
      </c>
    </row>
    <row r="160" spans="1:10" ht="22.5" customHeight="1">
      <c r="A160" s="8">
        <v>158</v>
      </c>
      <c r="B160" s="69" t="s">
        <v>3159</v>
      </c>
      <c r="C160" s="69"/>
      <c r="D160" s="70" t="s">
        <v>31</v>
      </c>
      <c r="E160" s="71">
        <v>38414</v>
      </c>
      <c r="F160" s="70" t="s">
        <v>3160</v>
      </c>
      <c r="G160" s="75" t="s">
        <v>2862</v>
      </c>
      <c r="H160" s="71">
        <v>42173</v>
      </c>
    </row>
    <row r="161" spans="1:8" ht="22.5" customHeight="1">
      <c r="A161" s="8">
        <v>159</v>
      </c>
      <c r="B161" s="69" t="s">
        <v>3161</v>
      </c>
      <c r="C161" s="69"/>
      <c r="D161" s="70" t="s">
        <v>31</v>
      </c>
      <c r="E161" s="71">
        <v>38461</v>
      </c>
      <c r="F161" s="70" t="s">
        <v>3162</v>
      </c>
      <c r="G161" s="75" t="s">
        <v>2862</v>
      </c>
      <c r="H161" s="71">
        <v>40836</v>
      </c>
    </row>
    <row r="162" spans="1:8" ht="22.5" customHeight="1">
      <c r="A162" s="8">
        <v>160</v>
      </c>
      <c r="B162" s="69" t="s">
        <v>3163</v>
      </c>
      <c r="C162" s="69"/>
      <c r="D162" s="70" t="s">
        <v>31</v>
      </c>
      <c r="E162" s="71">
        <v>38512</v>
      </c>
      <c r="F162" s="70" t="s">
        <v>3164</v>
      </c>
      <c r="G162" s="75" t="s">
        <v>2862</v>
      </c>
      <c r="H162" s="71">
        <v>40521</v>
      </c>
    </row>
    <row r="163" spans="1:8" ht="22.5" customHeight="1">
      <c r="A163" s="8">
        <v>161</v>
      </c>
      <c r="B163" s="69" t="s">
        <v>3165</v>
      </c>
      <c r="C163" s="69"/>
      <c r="D163" s="70" t="s">
        <v>31</v>
      </c>
      <c r="E163" s="71">
        <v>38538</v>
      </c>
      <c r="F163" s="70" t="s">
        <v>3166</v>
      </c>
      <c r="G163" s="75" t="s">
        <v>2862</v>
      </c>
      <c r="H163" s="71">
        <v>39167</v>
      </c>
    </row>
    <row r="164" spans="1:8" ht="22.5" customHeight="1">
      <c r="A164" s="8">
        <v>162</v>
      </c>
      <c r="B164" s="69" t="s">
        <v>458</v>
      </c>
      <c r="C164" s="69" t="s">
        <v>3167</v>
      </c>
      <c r="D164" s="70" t="s">
        <v>31</v>
      </c>
      <c r="E164" s="71">
        <v>38540</v>
      </c>
      <c r="F164" s="70" t="s">
        <v>3168</v>
      </c>
      <c r="G164" s="75" t="s">
        <v>2862</v>
      </c>
      <c r="H164" s="71">
        <v>41235</v>
      </c>
    </row>
    <row r="165" spans="1:8" ht="22.5" customHeight="1">
      <c r="A165" s="8">
        <v>163</v>
      </c>
      <c r="B165" s="69" t="s">
        <v>899</v>
      </c>
      <c r="C165" s="69"/>
      <c r="D165" s="70" t="s">
        <v>31</v>
      </c>
      <c r="E165" s="71">
        <v>38540</v>
      </c>
      <c r="F165" s="70" t="s">
        <v>3169</v>
      </c>
      <c r="G165" s="75" t="s">
        <v>2862</v>
      </c>
      <c r="H165" s="71">
        <v>41200</v>
      </c>
    </row>
    <row r="166" spans="1:8" ht="22.5" customHeight="1">
      <c r="A166" s="8">
        <v>164</v>
      </c>
      <c r="B166" s="69" t="s">
        <v>3157</v>
      </c>
      <c r="C166" s="69" t="s">
        <v>3170</v>
      </c>
      <c r="D166" s="70" t="s">
        <v>31</v>
      </c>
      <c r="E166" s="71">
        <v>38575</v>
      </c>
      <c r="F166" s="70" t="s">
        <v>3171</v>
      </c>
      <c r="G166" s="75" t="s">
        <v>2862</v>
      </c>
      <c r="H166" s="71">
        <v>40325</v>
      </c>
    </row>
    <row r="167" spans="1:8" ht="22.5" customHeight="1">
      <c r="A167" s="8">
        <v>165</v>
      </c>
      <c r="B167" s="69" t="s">
        <v>458</v>
      </c>
      <c r="C167" s="69" t="s">
        <v>3172</v>
      </c>
      <c r="D167" s="70" t="s">
        <v>31</v>
      </c>
      <c r="E167" s="71">
        <v>38589</v>
      </c>
      <c r="F167" s="70" t="s">
        <v>3173</v>
      </c>
      <c r="G167" s="75" t="s">
        <v>2862</v>
      </c>
      <c r="H167" s="71">
        <v>39597</v>
      </c>
    </row>
    <row r="168" spans="1:8" ht="22.5" customHeight="1">
      <c r="A168" s="8">
        <v>166</v>
      </c>
      <c r="B168" s="69" t="s">
        <v>1151</v>
      </c>
      <c r="C168" s="69"/>
      <c r="D168" s="70" t="s">
        <v>51</v>
      </c>
      <c r="E168" s="71">
        <v>38589</v>
      </c>
      <c r="F168" s="70" t="s">
        <v>3174</v>
      </c>
      <c r="G168" s="75" t="s">
        <v>2862</v>
      </c>
      <c r="H168" s="71">
        <v>40255</v>
      </c>
    </row>
    <row r="169" spans="1:8" ht="22.5" customHeight="1">
      <c r="A169" s="8">
        <v>167</v>
      </c>
      <c r="B169" s="69" t="s">
        <v>3175</v>
      </c>
      <c r="C169" s="69"/>
      <c r="D169" s="70" t="s">
        <v>51</v>
      </c>
      <c r="E169" s="71">
        <v>38589</v>
      </c>
      <c r="F169" s="70" t="s">
        <v>3176</v>
      </c>
      <c r="G169" s="75" t="s">
        <v>2862</v>
      </c>
      <c r="H169" s="71">
        <v>40367</v>
      </c>
    </row>
    <row r="170" spans="1:8" ht="22.5" customHeight="1">
      <c r="A170" s="8">
        <v>168</v>
      </c>
      <c r="B170" s="69" t="s">
        <v>3157</v>
      </c>
      <c r="C170" s="69" t="s">
        <v>3177</v>
      </c>
      <c r="D170" s="70" t="s">
        <v>31</v>
      </c>
      <c r="E170" s="71">
        <v>38596</v>
      </c>
      <c r="F170" s="70" t="s">
        <v>3178</v>
      </c>
      <c r="G170" s="75" t="s">
        <v>2862</v>
      </c>
      <c r="H170" s="71">
        <v>40325</v>
      </c>
    </row>
    <row r="171" spans="1:8" ht="22.5" customHeight="1">
      <c r="A171" s="8">
        <v>169</v>
      </c>
      <c r="B171" s="69" t="s">
        <v>3157</v>
      </c>
      <c r="C171" s="69" t="s">
        <v>3179</v>
      </c>
      <c r="D171" s="70" t="s">
        <v>31</v>
      </c>
      <c r="E171" s="71">
        <v>38603</v>
      </c>
      <c r="F171" s="70" t="s">
        <v>3180</v>
      </c>
      <c r="G171" s="75" t="s">
        <v>2862</v>
      </c>
      <c r="H171" s="71">
        <v>40325</v>
      </c>
    </row>
    <row r="172" spans="1:8" ht="22.5" customHeight="1">
      <c r="A172" s="8">
        <v>170</v>
      </c>
      <c r="B172" s="69" t="s">
        <v>3157</v>
      </c>
      <c r="C172" s="69" t="s">
        <v>3181</v>
      </c>
      <c r="D172" s="70" t="s">
        <v>31</v>
      </c>
      <c r="E172" s="71">
        <v>38603</v>
      </c>
      <c r="F172" s="70" t="s">
        <v>3182</v>
      </c>
      <c r="G172" s="75" t="s">
        <v>2862</v>
      </c>
      <c r="H172" s="71">
        <v>40325</v>
      </c>
    </row>
    <row r="173" spans="1:8" ht="22.5" customHeight="1">
      <c r="A173" s="8">
        <v>171</v>
      </c>
      <c r="B173" s="69" t="s">
        <v>3157</v>
      </c>
      <c r="C173" s="69" t="s">
        <v>3183</v>
      </c>
      <c r="D173" s="70" t="s">
        <v>31</v>
      </c>
      <c r="E173" s="71">
        <v>38603</v>
      </c>
      <c r="F173" s="70" t="s">
        <v>3184</v>
      </c>
      <c r="G173" s="75" t="s">
        <v>2862</v>
      </c>
      <c r="H173" s="71">
        <v>40325</v>
      </c>
    </row>
    <row r="174" spans="1:8" ht="22.5" customHeight="1">
      <c r="A174" s="8">
        <v>172</v>
      </c>
      <c r="B174" s="69" t="s">
        <v>3157</v>
      </c>
      <c r="C174" s="69" t="s">
        <v>3185</v>
      </c>
      <c r="D174" s="70" t="s">
        <v>31</v>
      </c>
      <c r="E174" s="71">
        <v>38603</v>
      </c>
      <c r="F174" s="70" t="s">
        <v>3186</v>
      </c>
      <c r="G174" s="75" t="s">
        <v>2862</v>
      </c>
      <c r="H174" s="71">
        <v>40325</v>
      </c>
    </row>
    <row r="175" spans="1:8" ht="22.5" customHeight="1">
      <c r="A175" s="8">
        <v>173</v>
      </c>
      <c r="B175" s="69" t="s">
        <v>3157</v>
      </c>
      <c r="C175" s="69" t="s">
        <v>3187</v>
      </c>
      <c r="D175" s="70" t="s">
        <v>31</v>
      </c>
      <c r="E175" s="71">
        <v>38603</v>
      </c>
      <c r="F175" s="70" t="s">
        <v>3188</v>
      </c>
      <c r="G175" s="75" t="s">
        <v>2862</v>
      </c>
      <c r="H175" s="71">
        <v>40325</v>
      </c>
    </row>
    <row r="176" spans="1:8" ht="22.5" customHeight="1">
      <c r="A176" s="8">
        <v>174</v>
      </c>
      <c r="B176" s="69" t="s">
        <v>3157</v>
      </c>
      <c r="C176" s="69" t="s">
        <v>3189</v>
      </c>
      <c r="D176" s="70" t="s">
        <v>31</v>
      </c>
      <c r="E176" s="71">
        <v>38603</v>
      </c>
      <c r="F176" s="70" t="s">
        <v>3190</v>
      </c>
      <c r="G176" s="75" t="s">
        <v>2862</v>
      </c>
      <c r="H176" s="71">
        <v>40325</v>
      </c>
    </row>
    <row r="177" spans="1:8" ht="22.5" customHeight="1">
      <c r="A177" s="8">
        <v>175</v>
      </c>
      <c r="B177" s="69" t="s">
        <v>3157</v>
      </c>
      <c r="C177" s="69" t="s">
        <v>3191</v>
      </c>
      <c r="D177" s="70" t="s">
        <v>31</v>
      </c>
      <c r="E177" s="71">
        <v>38603</v>
      </c>
      <c r="F177" s="70" t="s">
        <v>3192</v>
      </c>
      <c r="G177" s="75" t="s">
        <v>2862</v>
      </c>
      <c r="H177" s="71">
        <v>40325</v>
      </c>
    </row>
    <row r="178" spans="1:8" ht="22.5" customHeight="1">
      <c r="A178" s="8">
        <v>176</v>
      </c>
      <c r="B178" s="69" t="s">
        <v>3157</v>
      </c>
      <c r="C178" s="69" t="s">
        <v>3193</v>
      </c>
      <c r="D178" s="70" t="s">
        <v>31</v>
      </c>
      <c r="E178" s="71">
        <v>38603</v>
      </c>
      <c r="F178" s="70" t="s">
        <v>3194</v>
      </c>
      <c r="G178" s="75" t="s">
        <v>2862</v>
      </c>
      <c r="H178" s="71">
        <v>40325</v>
      </c>
    </row>
    <row r="179" spans="1:8" ht="22.5" customHeight="1">
      <c r="A179" s="8">
        <v>177</v>
      </c>
      <c r="B179" s="69" t="s">
        <v>3157</v>
      </c>
      <c r="C179" s="69" t="s">
        <v>3195</v>
      </c>
      <c r="D179" s="70" t="s">
        <v>31</v>
      </c>
      <c r="E179" s="71">
        <v>38603</v>
      </c>
      <c r="F179" s="70" t="s">
        <v>3196</v>
      </c>
      <c r="G179" s="75" t="s">
        <v>2862</v>
      </c>
      <c r="H179" s="71">
        <v>40325</v>
      </c>
    </row>
    <row r="180" spans="1:8" ht="22.5" customHeight="1">
      <c r="A180" s="8">
        <v>178</v>
      </c>
      <c r="B180" s="69" t="s">
        <v>3157</v>
      </c>
      <c r="C180" s="69" t="s">
        <v>3197</v>
      </c>
      <c r="D180" s="70" t="s">
        <v>31</v>
      </c>
      <c r="E180" s="71">
        <v>38603</v>
      </c>
      <c r="F180" s="70" t="s">
        <v>3198</v>
      </c>
      <c r="G180" s="75" t="s">
        <v>2862</v>
      </c>
      <c r="H180" s="71">
        <v>40325</v>
      </c>
    </row>
    <row r="181" spans="1:8" ht="22.5" customHeight="1">
      <c r="A181" s="8">
        <v>179</v>
      </c>
      <c r="B181" s="69" t="s">
        <v>3157</v>
      </c>
      <c r="C181" s="69" t="s">
        <v>3199</v>
      </c>
      <c r="D181" s="70" t="s">
        <v>31</v>
      </c>
      <c r="E181" s="71">
        <v>38603</v>
      </c>
      <c r="F181" s="70" t="s">
        <v>3200</v>
      </c>
      <c r="G181" s="75" t="s">
        <v>2862</v>
      </c>
      <c r="H181" s="71">
        <v>40325</v>
      </c>
    </row>
    <row r="182" spans="1:8" ht="22.5" customHeight="1">
      <c r="A182" s="8">
        <v>180</v>
      </c>
      <c r="B182" s="69" t="s">
        <v>3157</v>
      </c>
      <c r="C182" s="69" t="s">
        <v>3201</v>
      </c>
      <c r="D182" s="70" t="s">
        <v>31</v>
      </c>
      <c r="E182" s="71">
        <v>38603</v>
      </c>
      <c r="F182" s="70" t="s">
        <v>3202</v>
      </c>
      <c r="G182" s="75" t="s">
        <v>2862</v>
      </c>
      <c r="H182" s="71">
        <v>40325</v>
      </c>
    </row>
    <row r="183" spans="1:8" ht="22.5" customHeight="1">
      <c r="A183" s="8">
        <v>181</v>
      </c>
      <c r="B183" s="69" t="s">
        <v>458</v>
      </c>
      <c r="C183" s="69" t="s">
        <v>3203</v>
      </c>
      <c r="D183" s="70" t="s">
        <v>31</v>
      </c>
      <c r="E183" s="71">
        <v>38609</v>
      </c>
      <c r="F183" s="70" t="s">
        <v>3204</v>
      </c>
      <c r="G183" s="75" t="s">
        <v>2862</v>
      </c>
      <c r="H183" s="71">
        <v>41235</v>
      </c>
    </row>
    <row r="184" spans="1:8" ht="22.5" customHeight="1">
      <c r="A184" s="8">
        <v>182</v>
      </c>
      <c r="B184" s="69" t="s">
        <v>458</v>
      </c>
      <c r="C184" s="69" t="s">
        <v>3205</v>
      </c>
      <c r="D184" s="70" t="s">
        <v>31</v>
      </c>
      <c r="E184" s="71">
        <v>38609</v>
      </c>
      <c r="F184" s="70" t="s">
        <v>3206</v>
      </c>
      <c r="G184" s="75" t="s">
        <v>2862</v>
      </c>
      <c r="H184" s="71">
        <v>41515</v>
      </c>
    </row>
    <row r="185" spans="1:8" ht="22.5" customHeight="1">
      <c r="A185" s="8">
        <v>183</v>
      </c>
      <c r="B185" s="69" t="s">
        <v>458</v>
      </c>
      <c r="C185" s="69" t="s">
        <v>3207</v>
      </c>
      <c r="D185" s="70" t="s">
        <v>31</v>
      </c>
      <c r="E185" s="71">
        <v>38609</v>
      </c>
      <c r="F185" s="70" t="s">
        <v>3208</v>
      </c>
      <c r="G185" s="75" t="s">
        <v>2862</v>
      </c>
      <c r="H185" s="71">
        <v>39597</v>
      </c>
    </row>
    <row r="186" spans="1:8" ht="22.5" customHeight="1">
      <c r="A186" s="8">
        <v>184</v>
      </c>
      <c r="B186" s="69" t="s">
        <v>458</v>
      </c>
      <c r="C186" s="69" t="s">
        <v>3209</v>
      </c>
      <c r="D186" s="70" t="s">
        <v>31</v>
      </c>
      <c r="E186" s="71">
        <v>38609</v>
      </c>
      <c r="F186" s="70" t="s">
        <v>3210</v>
      </c>
      <c r="G186" s="75" t="s">
        <v>2862</v>
      </c>
      <c r="H186" s="71">
        <v>41417</v>
      </c>
    </row>
    <row r="187" spans="1:8" ht="22.5" customHeight="1">
      <c r="A187" s="8">
        <v>185</v>
      </c>
      <c r="B187" s="69" t="s">
        <v>458</v>
      </c>
      <c r="C187" s="69" t="s">
        <v>3211</v>
      </c>
      <c r="D187" s="70" t="s">
        <v>31</v>
      </c>
      <c r="E187" s="71">
        <v>38609</v>
      </c>
      <c r="F187" s="70" t="s">
        <v>3212</v>
      </c>
      <c r="G187" s="75" t="s">
        <v>2862</v>
      </c>
      <c r="H187" s="71">
        <v>41515</v>
      </c>
    </row>
    <row r="188" spans="1:8" ht="22.5" customHeight="1">
      <c r="A188" s="8">
        <v>186</v>
      </c>
      <c r="B188" s="69" t="s">
        <v>458</v>
      </c>
      <c r="C188" s="69" t="s">
        <v>2515</v>
      </c>
      <c r="D188" s="70" t="s">
        <v>31</v>
      </c>
      <c r="E188" s="71">
        <v>38609</v>
      </c>
      <c r="F188" s="70" t="s">
        <v>3213</v>
      </c>
      <c r="G188" s="75" t="s">
        <v>2862</v>
      </c>
      <c r="H188" s="71">
        <v>39597</v>
      </c>
    </row>
    <row r="189" spans="1:8" ht="22.5" customHeight="1">
      <c r="A189" s="8">
        <v>187</v>
      </c>
      <c r="B189" s="69" t="s">
        <v>458</v>
      </c>
      <c r="C189" s="69" t="s">
        <v>3214</v>
      </c>
      <c r="D189" s="70" t="s">
        <v>31</v>
      </c>
      <c r="E189" s="71">
        <v>38609</v>
      </c>
      <c r="F189" s="70" t="s">
        <v>3215</v>
      </c>
      <c r="G189" s="75" t="s">
        <v>2862</v>
      </c>
      <c r="H189" s="71">
        <v>39597</v>
      </c>
    </row>
    <row r="190" spans="1:8" ht="22.5" customHeight="1">
      <c r="A190" s="8">
        <v>188</v>
      </c>
      <c r="B190" s="69" t="s">
        <v>3157</v>
      </c>
      <c r="C190" s="69" t="s">
        <v>3216</v>
      </c>
      <c r="D190" s="70" t="s">
        <v>31</v>
      </c>
      <c r="E190" s="71">
        <v>38617</v>
      </c>
      <c r="F190" s="70" t="s">
        <v>3217</v>
      </c>
      <c r="G190" s="75" t="s">
        <v>2862</v>
      </c>
      <c r="H190" s="71">
        <v>40325</v>
      </c>
    </row>
    <row r="191" spans="1:8" ht="22.5" customHeight="1">
      <c r="A191" s="8">
        <v>189</v>
      </c>
      <c r="B191" s="69" t="s">
        <v>458</v>
      </c>
      <c r="C191" s="69" t="s">
        <v>3218</v>
      </c>
      <c r="D191" s="70" t="s">
        <v>31</v>
      </c>
      <c r="E191" s="71">
        <v>38617</v>
      </c>
      <c r="F191" s="70" t="s">
        <v>3219</v>
      </c>
      <c r="G191" s="75" t="s">
        <v>2862</v>
      </c>
      <c r="H191" s="71">
        <v>39597</v>
      </c>
    </row>
    <row r="192" spans="1:8" ht="22.5" customHeight="1">
      <c r="A192" s="8">
        <v>190</v>
      </c>
      <c r="B192" s="69" t="s">
        <v>458</v>
      </c>
      <c r="C192" s="69" t="s">
        <v>3220</v>
      </c>
      <c r="D192" s="70" t="s">
        <v>31</v>
      </c>
      <c r="E192" s="71">
        <v>38617</v>
      </c>
      <c r="F192" s="70" t="s">
        <v>3221</v>
      </c>
      <c r="G192" s="75" t="s">
        <v>2862</v>
      </c>
      <c r="H192" s="71">
        <v>41417</v>
      </c>
    </row>
    <row r="193" spans="1:8" ht="22.5" customHeight="1">
      <c r="A193" s="8">
        <v>191</v>
      </c>
      <c r="B193" s="69" t="s">
        <v>458</v>
      </c>
      <c r="C193" s="69" t="s">
        <v>3222</v>
      </c>
      <c r="D193" s="70" t="s">
        <v>31</v>
      </c>
      <c r="E193" s="71">
        <v>38617</v>
      </c>
      <c r="F193" s="70" t="s">
        <v>3223</v>
      </c>
      <c r="G193" s="75" t="s">
        <v>2862</v>
      </c>
      <c r="H193" s="71">
        <v>39597</v>
      </c>
    </row>
    <row r="194" spans="1:8" ht="22.5" customHeight="1">
      <c r="A194" s="8">
        <v>192</v>
      </c>
      <c r="B194" s="69" t="s">
        <v>458</v>
      </c>
      <c r="C194" s="69" t="s">
        <v>3224</v>
      </c>
      <c r="D194" s="70" t="s">
        <v>31</v>
      </c>
      <c r="E194" s="71">
        <v>38617</v>
      </c>
      <c r="F194" s="70" t="s">
        <v>3225</v>
      </c>
      <c r="G194" s="75" t="s">
        <v>2862</v>
      </c>
      <c r="H194" s="71">
        <v>39597</v>
      </c>
    </row>
    <row r="195" spans="1:8" ht="22.5" customHeight="1">
      <c r="A195" s="8">
        <v>193</v>
      </c>
      <c r="B195" s="69" t="s">
        <v>458</v>
      </c>
      <c r="C195" s="69" t="s">
        <v>3226</v>
      </c>
      <c r="D195" s="70" t="s">
        <v>31</v>
      </c>
      <c r="E195" s="71">
        <v>38617</v>
      </c>
      <c r="F195" s="70" t="s">
        <v>3227</v>
      </c>
      <c r="G195" s="75" t="s">
        <v>2862</v>
      </c>
      <c r="H195" s="71">
        <v>41823</v>
      </c>
    </row>
    <row r="196" spans="1:8" ht="22.5" customHeight="1">
      <c r="A196" s="8">
        <v>194</v>
      </c>
      <c r="B196" s="69" t="s">
        <v>458</v>
      </c>
      <c r="C196" s="69" t="s">
        <v>3228</v>
      </c>
      <c r="D196" s="70" t="s">
        <v>31</v>
      </c>
      <c r="E196" s="71">
        <v>38617</v>
      </c>
      <c r="F196" s="70" t="s">
        <v>3229</v>
      </c>
      <c r="G196" s="75" t="s">
        <v>2862</v>
      </c>
      <c r="H196" s="71">
        <v>41515</v>
      </c>
    </row>
    <row r="197" spans="1:8" ht="22.5" customHeight="1">
      <c r="A197" s="8">
        <v>195</v>
      </c>
      <c r="B197" s="69" t="s">
        <v>458</v>
      </c>
      <c r="C197" s="69" t="s">
        <v>3230</v>
      </c>
      <c r="D197" s="70" t="s">
        <v>31</v>
      </c>
      <c r="E197" s="71">
        <v>38617</v>
      </c>
      <c r="F197" s="70" t="s">
        <v>3231</v>
      </c>
      <c r="G197" s="75" t="s">
        <v>2862</v>
      </c>
      <c r="H197" s="71">
        <v>41515</v>
      </c>
    </row>
    <row r="198" spans="1:8" ht="22.5" customHeight="1">
      <c r="A198" s="8">
        <v>196</v>
      </c>
      <c r="B198" s="69" t="s">
        <v>458</v>
      </c>
      <c r="C198" s="69" t="s">
        <v>3232</v>
      </c>
      <c r="D198" s="70" t="s">
        <v>31</v>
      </c>
      <c r="E198" s="71">
        <v>38617</v>
      </c>
      <c r="F198" s="70" t="s">
        <v>3233</v>
      </c>
      <c r="G198" s="75" t="s">
        <v>2862</v>
      </c>
      <c r="H198" s="71">
        <v>41417</v>
      </c>
    </row>
    <row r="199" spans="1:8" ht="22.5" customHeight="1">
      <c r="A199" s="8">
        <v>197</v>
      </c>
      <c r="B199" s="69" t="s">
        <v>458</v>
      </c>
      <c r="C199" s="69" t="s">
        <v>3234</v>
      </c>
      <c r="D199" s="70" t="s">
        <v>31</v>
      </c>
      <c r="E199" s="71">
        <v>38617</v>
      </c>
      <c r="F199" s="70" t="s">
        <v>3235</v>
      </c>
      <c r="G199" s="75" t="s">
        <v>2862</v>
      </c>
      <c r="H199" s="71">
        <v>41515</v>
      </c>
    </row>
    <row r="200" spans="1:8" ht="22.5" customHeight="1">
      <c r="A200" s="8">
        <v>198</v>
      </c>
      <c r="B200" s="69" t="s">
        <v>458</v>
      </c>
      <c r="C200" s="69" t="s">
        <v>3236</v>
      </c>
      <c r="D200" s="70" t="s">
        <v>31</v>
      </c>
      <c r="E200" s="71">
        <v>38617</v>
      </c>
      <c r="F200" s="70" t="s">
        <v>3237</v>
      </c>
      <c r="G200" s="75" t="s">
        <v>2862</v>
      </c>
      <c r="H200" s="71">
        <v>41417</v>
      </c>
    </row>
    <row r="201" spans="1:8" ht="22.5" customHeight="1">
      <c r="A201" s="8">
        <v>199</v>
      </c>
      <c r="B201" s="69" t="s">
        <v>458</v>
      </c>
      <c r="C201" s="69" t="s">
        <v>3238</v>
      </c>
      <c r="D201" s="70" t="s">
        <v>31</v>
      </c>
      <c r="E201" s="71">
        <v>38617</v>
      </c>
      <c r="F201" s="70" t="s">
        <v>3239</v>
      </c>
      <c r="G201" s="75" t="s">
        <v>2862</v>
      </c>
      <c r="H201" s="71">
        <v>39597</v>
      </c>
    </row>
    <row r="202" spans="1:8" ht="22.5" customHeight="1">
      <c r="A202" s="8">
        <v>200</v>
      </c>
      <c r="B202" s="69" t="s">
        <v>458</v>
      </c>
      <c r="C202" s="69" t="s">
        <v>3240</v>
      </c>
      <c r="D202" s="70" t="s">
        <v>31</v>
      </c>
      <c r="E202" s="71">
        <v>38631</v>
      </c>
      <c r="F202" s="70" t="s">
        <v>3241</v>
      </c>
      <c r="G202" s="75" t="s">
        <v>2862</v>
      </c>
      <c r="H202" s="71">
        <v>41991</v>
      </c>
    </row>
    <row r="203" spans="1:8" ht="22.5" customHeight="1">
      <c r="A203" s="8">
        <v>201</v>
      </c>
      <c r="B203" s="69" t="s">
        <v>458</v>
      </c>
      <c r="C203" s="69" t="s">
        <v>3242</v>
      </c>
      <c r="D203" s="70" t="s">
        <v>31</v>
      </c>
      <c r="E203" s="71">
        <v>38631</v>
      </c>
      <c r="F203" s="70" t="s">
        <v>3243</v>
      </c>
      <c r="G203" s="75" t="s">
        <v>2862</v>
      </c>
      <c r="H203" s="71">
        <v>39597</v>
      </c>
    </row>
    <row r="204" spans="1:8" ht="22.5" customHeight="1">
      <c r="A204" s="8">
        <v>202</v>
      </c>
      <c r="B204" s="69" t="s">
        <v>458</v>
      </c>
      <c r="C204" s="69" t="s">
        <v>3244</v>
      </c>
      <c r="D204" s="70" t="s">
        <v>31</v>
      </c>
      <c r="E204" s="71">
        <v>38631</v>
      </c>
      <c r="F204" s="70" t="s">
        <v>3245</v>
      </c>
      <c r="G204" s="75" t="s">
        <v>2862</v>
      </c>
      <c r="H204" s="71">
        <v>41515</v>
      </c>
    </row>
    <row r="205" spans="1:8" ht="22.5" customHeight="1">
      <c r="A205" s="8">
        <v>203</v>
      </c>
      <c r="B205" s="69" t="s">
        <v>458</v>
      </c>
      <c r="C205" s="69" t="s">
        <v>3246</v>
      </c>
      <c r="D205" s="70" t="s">
        <v>31</v>
      </c>
      <c r="E205" s="71">
        <v>38631</v>
      </c>
      <c r="F205" s="70" t="s">
        <v>3247</v>
      </c>
      <c r="G205" s="75" t="s">
        <v>2862</v>
      </c>
      <c r="H205" s="71">
        <v>41515</v>
      </c>
    </row>
    <row r="206" spans="1:8" ht="22.5" customHeight="1">
      <c r="A206" s="8">
        <v>204</v>
      </c>
      <c r="B206" s="69" t="s">
        <v>458</v>
      </c>
      <c r="C206" s="69" t="s">
        <v>3248</v>
      </c>
      <c r="D206" s="70" t="s">
        <v>31</v>
      </c>
      <c r="E206" s="71">
        <v>38631</v>
      </c>
      <c r="F206" s="70" t="s">
        <v>3249</v>
      </c>
      <c r="G206" s="75" t="s">
        <v>2862</v>
      </c>
      <c r="H206" s="71">
        <v>41515</v>
      </c>
    </row>
    <row r="207" spans="1:8" ht="22.5" customHeight="1">
      <c r="A207" s="8">
        <v>205</v>
      </c>
      <c r="B207" s="69" t="s">
        <v>458</v>
      </c>
      <c r="C207" s="69" t="s">
        <v>3250</v>
      </c>
      <c r="D207" s="70" t="s">
        <v>31</v>
      </c>
      <c r="E207" s="71">
        <v>38631</v>
      </c>
      <c r="F207" s="70" t="s">
        <v>3251</v>
      </c>
      <c r="G207" s="75" t="s">
        <v>2862</v>
      </c>
      <c r="H207" s="71">
        <v>41417</v>
      </c>
    </row>
    <row r="208" spans="1:8" ht="22.5" customHeight="1">
      <c r="A208" s="8">
        <v>206</v>
      </c>
      <c r="B208" s="69" t="s">
        <v>3101</v>
      </c>
      <c r="C208" s="69" t="s">
        <v>3252</v>
      </c>
      <c r="D208" s="70" t="s">
        <v>31</v>
      </c>
      <c r="E208" s="71">
        <v>38631</v>
      </c>
      <c r="F208" s="70" t="s">
        <v>3253</v>
      </c>
      <c r="G208" s="75" t="s">
        <v>2862</v>
      </c>
      <c r="H208" s="71">
        <v>40647</v>
      </c>
    </row>
    <row r="209" spans="1:8" ht="22.5" customHeight="1">
      <c r="A209" s="8">
        <v>207</v>
      </c>
      <c r="B209" s="69" t="s">
        <v>458</v>
      </c>
      <c r="C209" s="69" t="s">
        <v>3254</v>
      </c>
      <c r="D209" s="70" t="s">
        <v>31</v>
      </c>
      <c r="E209" s="71">
        <v>38636</v>
      </c>
      <c r="F209" s="70" t="s">
        <v>3255</v>
      </c>
      <c r="G209" s="75" t="s">
        <v>2862</v>
      </c>
      <c r="H209" s="71">
        <v>41417</v>
      </c>
    </row>
    <row r="210" spans="1:8" ht="22.5" customHeight="1">
      <c r="A210" s="8">
        <v>208</v>
      </c>
      <c r="B210" s="69" t="s">
        <v>458</v>
      </c>
      <c r="C210" s="69" t="s">
        <v>3256</v>
      </c>
      <c r="D210" s="70" t="s">
        <v>31</v>
      </c>
      <c r="E210" s="71">
        <v>38636</v>
      </c>
      <c r="F210" s="70" t="s">
        <v>3257</v>
      </c>
      <c r="G210" s="75" t="s">
        <v>2862</v>
      </c>
      <c r="H210" s="71">
        <v>39653</v>
      </c>
    </row>
    <row r="211" spans="1:8" ht="22.5" customHeight="1">
      <c r="A211" s="8">
        <v>209</v>
      </c>
      <c r="B211" s="69" t="s">
        <v>458</v>
      </c>
      <c r="C211" s="69" t="s">
        <v>3258</v>
      </c>
      <c r="D211" s="70" t="s">
        <v>31</v>
      </c>
      <c r="E211" s="71">
        <v>38636</v>
      </c>
      <c r="F211" s="70" t="s">
        <v>3259</v>
      </c>
      <c r="G211" s="75" t="s">
        <v>2862</v>
      </c>
      <c r="H211" s="71">
        <v>39597</v>
      </c>
    </row>
    <row r="212" spans="1:8" ht="22.5" customHeight="1">
      <c r="A212" s="8">
        <v>210</v>
      </c>
      <c r="B212" s="69" t="s">
        <v>458</v>
      </c>
      <c r="C212" s="69" t="s">
        <v>3260</v>
      </c>
      <c r="D212" s="70" t="s">
        <v>31</v>
      </c>
      <c r="E212" s="71">
        <v>38646</v>
      </c>
      <c r="F212" s="70" t="s">
        <v>3261</v>
      </c>
      <c r="G212" s="75" t="s">
        <v>2862</v>
      </c>
      <c r="H212" s="71">
        <v>39597</v>
      </c>
    </row>
    <row r="213" spans="1:8" ht="22.5" customHeight="1">
      <c r="A213" s="8">
        <v>211</v>
      </c>
      <c r="B213" s="69" t="s">
        <v>458</v>
      </c>
      <c r="C213" s="69" t="s">
        <v>3262</v>
      </c>
      <c r="D213" s="70" t="s">
        <v>31</v>
      </c>
      <c r="E213" s="71">
        <v>38646</v>
      </c>
      <c r="F213" s="70" t="s">
        <v>3263</v>
      </c>
      <c r="G213" s="75" t="s">
        <v>2862</v>
      </c>
      <c r="H213" s="71">
        <v>39597</v>
      </c>
    </row>
    <row r="214" spans="1:8" ht="22.5" customHeight="1">
      <c r="A214" s="8">
        <v>212</v>
      </c>
      <c r="B214" s="69" t="s">
        <v>458</v>
      </c>
      <c r="C214" s="69" t="s">
        <v>3264</v>
      </c>
      <c r="D214" s="70" t="s">
        <v>31</v>
      </c>
      <c r="E214" s="71">
        <v>38646</v>
      </c>
      <c r="F214" s="70" t="s">
        <v>3265</v>
      </c>
      <c r="G214" s="75" t="s">
        <v>2862</v>
      </c>
      <c r="H214" s="71">
        <v>39597</v>
      </c>
    </row>
    <row r="215" spans="1:8" ht="22.5" customHeight="1">
      <c r="A215" s="8">
        <v>213</v>
      </c>
      <c r="B215" s="69" t="s">
        <v>458</v>
      </c>
      <c r="C215" s="69" t="s">
        <v>3266</v>
      </c>
      <c r="D215" s="70" t="s">
        <v>31</v>
      </c>
      <c r="E215" s="71">
        <v>38646</v>
      </c>
      <c r="F215" s="70" t="s">
        <v>3267</v>
      </c>
      <c r="G215" s="75" t="s">
        <v>2862</v>
      </c>
      <c r="H215" s="71">
        <v>41515</v>
      </c>
    </row>
    <row r="216" spans="1:8" ht="22.5" customHeight="1">
      <c r="A216" s="8">
        <v>214</v>
      </c>
      <c r="B216" s="69" t="s">
        <v>458</v>
      </c>
      <c r="C216" s="69" t="s">
        <v>3268</v>
      </c>
      <c r="D216" s="70" t="s">
        <v>31</v>
      </c>
      <c r="E216" s="71">
        <v>38646</v>
      </c>
      <c r="F216" s="70" t="s">
        <v>3269</v>
      </c>
      <c r="G216" s="75" t="s">
        <v>2862</v>
      </c>
      <c r="H216" s="71">
        <v>41515</v>
      </c>
    </row>
    <row r="217" spans="1:8" ht="22.5" customHeight="1">
      <c r="A217" s="8">
        <v>215</v>
      </c>
      <c r="B217" s="69" t="s">
        <v>458</v>
      </c>
      <c r="C217" s="69" t="s">
        <v>3270</v>
      </c>
      <c r="D217" s="70" t="s">
        <v>31</v>
      </c>
      <c r="E217" s="71">
        <v>38646</v>
      </c>
      <c r="F217" s="70" t="s">
        <v>3271</v>
      </c>
      <c r="G217" s="75" t="s">
        <v>2862</v>
      </c>
      <c r="H217" s="71">
        <v>41515</v>
      </c>
    </row>
    <row r="218" spans="1:8" ht="22.5" customHeight="1">
      <c r="A218" s="8">
        <v>216</v>
      </c>
      <c r="B218" s="69" t="s">
        <v>458</v>
      </c>
      <c r="C218" s="69" t="s">
        <v>3272</v>
      </c>
      <c r="D218" s="70" t="s">
        <v>31</v>
      </c>
      <c r="E218" s="71">
        <v>38646</v>
      </c>
      <c r="F218" s="70" t="s">
        <v>3273</v>
      </c>
      <c r="G218" s="75" t="s">
        <v>2862</v>
      </c>
      <c r="H218" s="71">
        <v>41515</v>
      </c>
    </row>
    <row r="219" spans="1:8" ht="22.5" customHeight="1">
      <c r="A219" s="8">
        <v>217</v>
      </c>
      <c r="B219" s="69" t="s">
        <v>458</v>
      </c>
      <c r="C219" s="69" t="s">
        <v>3274</v>
      </c>
      <c r="D219" s="70" t="s">
        <v>31</v>
      </c>
      <c r="E219" s="71">
        <v>38646</v>
      </c>
      <c r="F219" s="70" t="s">
        <v>3275</v>
      </c>
      <c r="G219" s="75" t="s">
        <v>2862</v>
      </c>
      <c r="H219" s="71">
        <v>41515</v>
      </c>
    </row>
    <row r="220" spans="1:8" ht="22.5" customHeight="1">
      <c r="A220" s="8">
        <v>218</v>
      </c>
      <c r="B220" s="69" t="s">
        <v>458</v>
      </c>
      <c r="C220" s="69" t="s">
        <v>3276</v>
      </c>
      <c r="D220" s="70" t="s">
        <v>31</v>
      </c>
      <c r="E220" s="71">
        <v>38646</v>
      </c>
      <c r="F220" s="70" t="s">
        <v>3277</v>
      </c>
      <c r="G220" s="75" t="s">
        <v>2862</v>
      </c>
      <c r="H220" s="71">
        <v>39835</v>
      </c>
    </row>
    <row r="221" spans="1:8" ht="22.5" customHeight="1">
      <c r="A221" s="8">
        <v>219</v>
      </c>
      <c r="B221" s="69" t="s">
        <v>458</v>
      </c>
      <c r="C221" s="69" t="s">
        <v>3278</v>
      </c>
      <c r="D221" s="70" t="s">
        <v>31</v>
      </c>
      <c r="E221" s="71">
        <v>38656</v>
      </c>
      <c r="F221" s="70" t="s">
        <v>3279</v>
      </c>
      <c r="G221" s="75" t="s">
        <v>2862</v>
      </c>
      <c r="H221" s="71">
        <v>41571</v>
      </c>
    </row>
    <row r="222" spans="1:8" ht="22.5" customHeight="1">
      <c r="A222" s="8">
        <v>220</v>
      </c>
      <c r="B222" s="69" t="s">
        <v>458</v>
      </c>
      <c r="C222" s="69" t="s">
        <v>3280</v>
      </c>
      <c r="D222" s="70" t="s">
        <v>31</v>
      </c>
      <c r="E222" s="71">
        <v>38656</v>
      </c>
      <c r="F222" s="70" t="s">
        <v>3281</v>
      </c>
      <c r="G222" s="75" t="s">
        <v>2862</v>
      </c>
      <c r="H222" s="71">
        <v>41515</v>
      </c>
    </row>
    <row r="223" spans="1:8" ht="22.5" customHeight="1">
      <c r="A223" s="8">
        <v>221</v>
      </c>
      <c r="B223" s="69" t="s">
        <v>458</v>
      </c>
      <c r="C223" s="69" t="s">
        <v>3282</v>
      </c>
      <c r="D223" s="70" t="s">
        <v>31</v>
      </c>
      <c r="E223" s="71">
        <v>38656</v>
      </c>
      <c r="F223" s="70" t="s">
        <v>3283</v>
      </c>
      <c r="G223" s="75" t="s">
        <v>2862</v>
      </c>
      <c r="H223" s="71">
        <v>41515</v>
      </c>
    </row>
    <row r="224" spans="1:8" ht="22.5" customHeight="1">
      <c r="A224" s="8">
        <v>222</v>
      </c>
      <c r="B224" s="69" t="s">
        <v>458</v>
      </c>
      <c r="C224" s="69" t="s">
        <v>2331</v>
      </c>
      <c r="D224" s="70" t="s">
        <v>31</v>
      </c>
      <c r="E224" s="71">
        <v>38656</v>
      </c>
      <c r="F224" s="70" t="s">
        <v>3284</v>
      </c>
      <c r="G224" s="75" t="s">
        <v>2862</v>
      </c>
      <c r="H224" s="71">
        <v>41417</v>
      </c>
    </row>
    <row r="225" spans="1:8" ht="22.5" customHeight="1">
      <c r="A225" s="8">
        <v>223</v>
      </c>
      <c r="B225" s="69" t="s">
        <v>458</v>
      </c>
      <c r="C225" s="69" t="s">
        <v>3285</v>
      </c>
      <c r="D225" s="70" t="s">
        <v>31</v>
      </c>
      <c r="E225" s="71">
        <v>38656</v>
      </c>
      <c r="F225" s="70" t="s">
        <v>3286</v>
      </c>
      <c r="G225" s="75" t="s">
        <v>2862</v>
      </c>
      <c r="H225" s="71">
        <v>41515</v>
      </c>
    </row>
    <row r="226" spans="1:8" ht="22.5" customHeight="1">
      <c r="A226" s="8">
        <v>224</v>
      </c>
      <c r="B226" s="69" t="s">
        <v>458</v>
      </c>
      <c r="C226" s="69" t="s">
        <v>3287</v>
      </c>
      <c r="D226" s="70" t="s">
        <v>31</v>
      </c>
      <c r="E226" s="71">
        <v>38667</v>
      </c>
      <c r="F226" s="70" t="s">
        <v>3288</v>
      </c>
      <c r="G226" s="75" t="s">
        <v>2862</v>
      </c>
      <c r="H226" s="71">
        <v>39597</v>
      </c>
    </row>
    <row r="227" spans="1:8" ht="22.5" customHeight="1">
      <c r="A227" s="8">
        <v>225</v>
      </c>
      <c r="B227" s="69" t="s">
        <v>458</v>
      </c>
      <c r="C227" s="69" t="s">
        <v>3289</v>
      </c>
      <c r="D227" s="70" t="s">
        <v>31</v>
      </c>
      <c r="E227" s="71">
        <v>38667</v>
      </c>
      <c r="F227" s="70" t="s">
        <v>3290</v>
      </c>
      <c r="G227" s="75" t="s">
        <v>2862</v>
      </c>
      <c r="H227" s="71">
        <v>41515</v>
      </c>
    </row>
    <row r="228" spans="1:8" ht="22.5" customHeight="1">
      <c r="A228" s="8">
        <v>226</v>
      </c>
      <c r="B228" s="69" t="s">
        <v>458</v>
      </c>
      <c r="C228" s="69" t="s">
        <v>3291</v>
      </c>
      <c r="D228" s="70" t="s">
        <v>31</v>
      </c>
      <c r="E228" s="71">
        <v>38680</v>
      </c>
      <c r="F228" s="70" t="s">
        <v>3292</v>
      </c>
      <c r="G228" s="75" t="s">
        <v>2862</v>
      </c>
      <c r="H228" s="71">
        <v>41515</v>
      </c>
    </row>
    <row r="229" spans="1:8" ht="22.5" customHeight="1">
      <c r="A229" s="8">
        <v>227</v>
      </c>
      <c r="B229" s="69" t="s">
        <v>458</v>
      </c>
      <c r="C229" s="69" t="s">
        <v>3293</v>
      </c>
      <c r="D229" s="70" t="s">
        <v>31</v>
      </c>
      <c r="E229" s="71">
        <v>38680</v>
      </c>
      <c r="F229" s="70" t="s">
        <v>3294</v>
      </c>
      <c r="G229" s="75" t="s">
        <v>2862</v>
      </c>
      <c r="H229" s="71">
        <v>39597</v>
      </c>
    </row>
    <row r="230" spans="1:8" ht="22.5" customHeight="1">
      <c r="A230" s="8">
        <v>228</v>
      </c>
      <c r="B230" s="69" t="s">
        <v>458</v>
      </c>
      <c r="C230" s="69" t="s">
        <v>3295</v>
      </c>
      <c r="D230" s="70" t="s">
        <v>31</v>
      </c>
      <c r="E230" s="71">
        <v>38680</v>
      </c>
      <c r="F230" s="70" t="s">
        <v>3296</v>
      </c>
      <c r="G230" s="75" t="s">
        <v>2862</v>
      </c>
      <c r="H230" s="71">
        <v>41417</v>
      </c>
    </row>
    <row r="231" spans="1:8" ht="22.5" customHeight="1">
      <c r="A231" s="8">
        <v>229</v>
      </c>
      <c r="B231" s="69" t="s">
        <v>458</v>
      </c>
      <c r="C231" s="69" t="s">
        <v>3297</v>
      </c>
      <c r="D231" s="70" t="s">
        <v>31</v>
      </c>
      <c r="E231" s="71">
        <v>38680</v>
      </c>
      <c r="F231" s="70" t="s">
        <v>3298</v>
      </c>
      <c r="G231" s="75" t="s">
        <v>2862</v>
      </c>
      <c r="H231" s="71">
        <v>41417</v>
      </c>
    </row>
    <row r="232" spans="1:8" ht="22.5" customHeight="1">
      <c r="A232" s="8">
        <v>230</v>
      </c>
      <c r="B232" s="69" t="s">
        <v>458</v>
      </c>
      <c r="C232" s="69" t="s">
        <v>3299</v>
      </c>
      <c r="D232" s="70" t="s">
        <v>31</v>
      </c>
      <c r="E232" s="71">
        <v>38680</v>
      </c>
      <c r="F232" s="70" t="s">
        <v>3300</v>
      </c>
      <c r="G232" s="75" t="s">
        <v>2862</v>
      </c>
      <c r="H232" s="71">
        <v>40325</v>
      </c>
    </row>
    <row r="233" spans="1:8" ht="22.5" customHeight="1">
      <c r="A233" s="8">
        <v>231</v>
      </c>
      <c r="B233" s="69" t="s">
        <v>458</v>
      </c>
      <c r="C233" s="69" t="s">
        <v>3301</v>
      </c>
      <c r="D233" s="70" t="s">
        <v>31</v>
      </c>
      <c r="E233" s="71">
        <v>38686</v>
      </c>
      <c r="F233" s="70" t="s">
        <v>3302</v>
      </c>
      <c r="G233" s="75" t="s">
        <v>2862</v>
      </c>
      <c r="H233" s="71">
        <v>39597</v>
      </c>
    </row>
    <row r="234" spans="1:8" ht="22.5" customHeight="1">
      <c r="A234" s="8">
        <v>232</v>
      </c>
      <c r="B234" s="69" t="s">
        <v>458</v>
      </c>
      <c r="C234" s="69" t="s">
        <v>3303</v>
      </c>
      <c r="D234" s="70" t="s">
        <v>31</v>
      </c>
      <c r="E234" s="71">
        <v>38686</v>
      </c>
      <c r="F234" s="70" t="s">
        <v>3304</v>
      </c>
      <c r="G234" s="75" t="s">
        <v>2862</v>
      </c>
      <c r="H234" s="71">
        <v>41417</v>
      </c>
    </row>
    <row r="235" spans="1:8" ht="22.5" customHeight="1">
      <c r="A235" s="8">
        <v>233</v>
      </c>
      <c r="B235" s="69" t="s">
        <v>458</v>
      </c>
      <c r="C235" s="69" t="s">
        <v>1940</v>
      </c>
      <c r="D235" s="70" t="s">
        <v>31</v>
      </c>
      <c r="E235" s="71">
        <v>38686</v>
      </c>
      <c r="F235" s="70" t="s">
        <v>3305</v>
      </c>
      <c r="G235" s="75" t="s">
        <v>2862</v>
      </c>
      <c r="H235" s="71">
        <v>41515</v>
      </c>
    </row>
    <row r="236" spans="1:8" ht="22.5" customHeight="1">
      <c r="A236" s="8">
        <v>234</v>
      </c>
      <c r="B236" s="69" t="s">
        <v>458</v>
      </c>
      <c r="C236" s="69" t="s">
        <v>3306</v>
      </c>
      <c r="D236" s="70" t="s">
        <v>31</v>
      </c>
      <c r="E236" s="71">
        <v>38686</v>
      </c>
      <c r="F236" s="70" t="s">
        <v>3307</v>
      </c>
      <c r="G236" s="75" t="s">
        <v>2862</v>
      </c>
      <c r="H236" s="71">
        <v>39597</v>
      </c>
    </row>
    <row r="237" spans="1:8" ht="22.5" customHeight="1">
      <c r="A237" s="8">
        <v>235</v>
      </c>
      <c r="B237" s="69" t="s">
        <v>458</v>
      </c>
      <c r="C237" s="69" t="s">
        <v>3308</v>
      </c>
      <c r="D237" s="70" t="s">
        <v>31</v>
      </c>
      <c r="E237" s="71">
        <v>38686</v>
      </c>
      <c r="F237" s="70" t="s">
        <v>3309</v>
      </c>
      <c r="G237" s="75" t="s">
        <v>2862</v>
      </c>
      <c r="H237" s="71">
        <v>41417</v>
      </c>
    </row>
    <row r="238" spans="1:8" ht="22.5" customHeight="1">
      <c r="A238" s="8">
        <v>236</v>
      </c>
      <c r="B238" s="69" t="s">
        <v>458</v>
      </c>
      <c r="C238" s="69" t="s">
        <v>3310</v>
      </c>
      <c r="D238" s="70" t="s">
        <v>31</v>
      </c>
      <c r="E238" s="71">
        <v>38686</v>
      </c>
      <c r="F238" s="70" t="s">
        <v>3311</v>
      </c>
      <c r="G238" s="75" t="s">
        <v>2862</v>
      </c>
      <c r="H238" s="71">
        <v>41515</v>
      </c>
    </row>
    <row r="239" spans="1:8" ht="22.5" customHeight="1">
      <c r="A239" s="8">
        <v>237</v>
      </c>
      <c r="B239" s="69" t="s">
        <v>458</v>
      </c>
      <c r="C239" s="69" t="s">
        <v>3312</v>
      </c>
      <c r="D239" s="70" t="s">
        <v>31</v>
      </c>
      <c r="E239" s="71">
        <v>38686</v>
      </c>
      <c r="F239" s="70" t="s">
        <v>3313</v>
      </c>
      <c r="G239" s="75" t="s">
        <v>2862</v>
      </c>
      <c r="H239" s="71">
        <v>41515</v>
      </c>
    </row>
    <row r="240" spans="1:8" ht="22.5" customHeight="1">
      <c r="A240" s="8">
        <v>238</v>
      </c>
      <c r="B240" s="69" t="s">
        <v>458</v>
      </c>
      <c r="C240" s="69" t="s">
        <v>3314</v>
      </c>
      <c r="D240" s="70" t="s">
        <v>31</v>
      </c>
      <c r="E240" s="71">
        <v>38686</v>
      </c>
      <c r="F240" s="70" t="s">
        <v>3315</v>
      </c>
      <c r="G240" s="75" t="s">
        <v>2862</v>
      </c>
      <c r="H240" s="71">
        <v>41144</v>
      </c>
    </row>
    <row r="241" spans="1:8" ht="22.5" customHeight="1">
      <c r="A241" s="8">
        <v>239</v>
      </c>
      <c r="B241" s="69" t="s">
        <v>458</v>
      </c>
      <c r="C241" s="69" t="s">
        <v>3316</v>
      </c>
      <c r="D241" s="70" t="s">
        <v>31</v>
      </c>
      <c r="E241" s="71">
        <v>38686</v>
      </c>
      <c r="F241" s="70" t="s">
        <v>3317</v>
      </c>
      <c r="G241" s="75" t="s">
        <v>2862</v>
      </c>
      <c r="H241" s="71">
        <v>39597</v>
      </c>
    </row>
    <row r="242" spans="1:8" ht="22.5" customHeight="1">
      <c r="A242" s="8">
        <v>240</v>
      </c>
      <c r="B242" s="69" t="s">
        <v>458</v>
      </c>
      <c r="C242" s="69" t="s">
        <v>3318</v>
      </c>
      <c r="D242" s="70" t="s">
        <v>31</v>
      </c>
      <c r="E242" s="71">
        <v>38705</v>
      </c>
      <c r="F242" s="70" t="s">
        <v>3319</v>
      </c>
      <c r="G242" s="75" t="s">
        <v>2862</v>
      </c>
      <c r="H242" s="71">
        <v>41417</v>
      </c>
    </row>
    <row r="243" spans="1:8" ht="22.5" customHeight="1">
      <c r="A243" s="8">
        <v>241</v>
      </c>
      <c r="B243" s="69" t="s">
        <v>458</v>
      </c>
      <c r="C243" s="69" t="s">
        <v>3320</v>
      </c>
      <c r="D243" s="70" t="s">
        <v>31</v>
      </c>
      <c r="E243" s="71">
        <v>38705</v>
      </c>
      <c r="F243" s="70" t="s">
        <v>3321</v>
      </c>
      <c r="G243" s="75" t="s">
        <v>2862</v>
      </c>
      <c r="H243" s="71">
        <v>39597</v>
      </c>
    </row>
    <row r="244" spans="1:8" ht="22.5" customHeight="1">
      <c r="A244" s="8">
        <v>242</v>
      </c>
      <c r="B244" s="69" t="s">
        <v>458</v>
      </c>
      <c r="C244" s="69" t="s">
        <v>3322</v>
      </c>
      <c r="D244" s="70" t="s">
        <v>31</v>
      </c>
      <c r="E244" s="71">
        <v>38705</v>
      </c>
      <c r="F244" s="70" t="s">
        <v>3323</v>
      </c>
      <c r="G244" s="75" t="s">
        <v>2862</v>
      </c>
      <c r="H244" s="71">
        <v>41417</v>
      </c>
    </row>
    <row r="245" spans="1:8" ht="22.5" customHeight="1">
      <c r="A245" s="8">
        <v>243</v>
      </c>
      <c r="B245" s="69" t="s">
        <v>3324</v>
      </c>
      <c r="C245" s="69"/>
      <c r="D245" s="70" t="s">
        <v>31</v>
      </c>
      <c r="E245" s="71">
        <v>38705</v>
      </c>
      <c r="F245" s="70" t="s">
        <v>3325</v>
      </c>
      <c r="G245" s="75" t="s">
        <v>2862</v>
      </c>
      <c r="H245" s="71">
        <v>40724</v>
      </c>
    </row>
    <row r="246" spans="1:8" ht="22.5" customHeight="1">
      <c r="A246" s="8">
        <v>244</v>
      </c>
      <c r="B246" s="69" t="s">
        <v>3326</v>
      </c>
      <c r="C246" s="69"/>
      <c r="D246" s="70" t="s">
        <v>17</v>
      </c>
      <c r="E246" s="71">
        <v>38729</v>
      </c>
      <c r="F246" s="70" t="s">
        <v>3327</v>
      </c>
      <c r="G246" s="75" t="s">
        <v>2862</v>
      </c>
      <c r="H246" s="71">
        <v>41023</v>
      </c>
    </row>
    <row r="247" spans="1:8" ht="22.5" customHeight="1">
      <c r="A247" s="8">
        <v>245</v>
      </c>
      <c r="B247" s="69" t="s">
        <v>3328</v>
      </c>
      <c r="C247" s="69"/>
      <c r="D247" s="70" t="s">
        <v>51</v>
      </c>
      <c r="E247" s="71">
        <v>38736</v>
      </c>
      <c r="F247" s="70" t="s">
        <v>3329</v>
      </c>
      <c r="G247" s="75" t="s">
        <v>2862</v>
      </c>
      <c r="H247" s="71">
        <v>40521</v>
      </c>
    </row>
    <row r="248" spans="1:8" ht="22.5" customHeight="1">
      <c r="A248" s="8">
        <v>246</v>
      </c>
      <c r="B248" s="69" t="s">
        <v>3330</v>
      </c>
      <c r="C248" s="69"/>
      <c r="D248" s="70" t="s">
        <v>31</v>
      </c>
      <c r="E248" s="71">
        <v>38743</v>
      </c>
      <c r="F248" s="70" t="s">
        <v>3331</v>
      </c>
      <c r="G248" s="75" t="s">
        <v>2862</v>
      </c>
      <c r="H248" s="71">
        <v>40115</v>
      </c>
    </row>
    <row r="249" spans="1:8" ht="22.5" customHeight="1">
      <c r="A249" s="8">
        <v>247</v>
      </c>
      <c r="B249" s="69" t="s">
        <v>3332</v>
      </c>
      <c r="C249" s="69"/>
      <c r="D249" s="70" t="s">
        <v>31</v>
      </c>
      <c r="E249" s="71">
        <v>38764</v>
      </c>
      <c r="F249" s="70" t="s">
        <v>3333</v>
      </c>
      <c r="G249" s="75" t="s">
        <v>2862</v>
      </c>
      <c r="H249" s="71">
        <v>40332</v>
      </c>
    </row>
    <row r="250" spans="1:8" ht="22.5" customHeight="1">
      <c r="A250" s="8">
        <v>248</v>
      </c>
      <c r="B250" s="69" t="s">
        <v>3334</v>
      </c>
      <c r="C250" s="69"/>
      <c r="D250" s="70" t="s">
        <v>31</v>
      </c>
      <c r="E250" s="71">
        <v>38764</v>
      </c>
      <c r="F250" s="70" t="s">
        <v>3335</v>
      </c>
      <c r="G250" s="75" t="s">
        <v>2862</v>
      </c>
      <c r="H250" s="71">
        <v>40332</v>
      </c>
    </row>
    <row r="251" spans="1:8" ht="22.5" customHeight="1">
      <c r="A251" s="8">
        <v>249</v>
      </c>
      <c r="B251" s="69" t="s">
        <v>458</v>
      </c>
      <c r="C251" s="69" t="s">
        <v>3336</v>
      </c>
      <c r="D251" s="70" t="s">
        <v>31</v>
      </c>
      <c r="E251" s="71">
        <v>38764</v>
      </c>
      <c r="F251" s="70" t="s">
        <v>3337</v>
      </c>
      <c r="G251" s="75" t="s">
        <v>2862</v>
      </c>
      <c r="H251" s="71">
        <v>41515</v>
      </c>
    </row>
    <row r="252" spans="1:8" ht="22.5" customHeight="1">
      <c r="A252" s="8">
        <v>250</v>
      </c>
      <c r="B252" s="69" t="s">
        <v>458</v>
      </c>
      <c r="C252" s="69" t="s">
        <v>1877</v>
      </c>
      <c r="D252" s="70" t="s">
        <v>31</v>
      </c>
      <c r="E252" s="71">
        <v>38764</v>
      </c>
      <c r="F252" s="70" t="s">
        <v>3338</v>
      </c>
      <c r="G252" s="75" t="s">
        <v>2862</v>
      </c>
      <c r="H252" s="71">
        <v>41515</v>
      </c>
    </row>
    <row r="253" spans="1:8" ht="22.5" customHeight="1">
      <c r="A253" s="8">
        <v>251</v>
      </c>
      <c r="B253" s="69" t="s">
        <v>458</v>
      </c>
      <c r="C253" s="69" t="s">
        <v>3339</v>
      </c>
      <c r="D253" s="70" t="s">
        <v>31</v>
      </c>
      <c r="E253" s="71">
        <v>38764</v>
      </c>
      <c r="F253" s="70" t="s">
        <v>3340</v>
      </c>
      <c r="G253" s="75" t="s">
        <v>2862</v>
      </c>
      <c r="H253" s="71">
        <v>41515</v>
      </c>
    </row>
    <row r="254" spans="1:8" ht="22.5" customHeight="1">
      <c r="A254" s="8">
        <v>252</v>
      </c>
      <c r="B254" s="69" t="s">
        <v>419</v>
      </c>
      <c r="C254" s="69" t="s">
        <v>3341</v>
      </c>
      <c r="D254" s="70" t="s">
        <v>31</v>
      </c>
      <c r="E254" s="71">
        <v>38785</v>
      </c>
      <c r="F254" s="70" t="s">
        <v>3342</v>
      </c>
      <c r="G254" s="75" t="s">
        <v>2862</v>
      </c>
      <c r="H254" s="71">
        <v>40647</v>
      </c>
    </row>
    <row r="255" spans="1:8" ht="22.5" customHeight="1">
      <c r="A255" s="8">
        <v>253</v>
      </c>
      <c r="B255" s="69" t="s">
        <v>3343</v>
      </c>
      <c r="C255" s="69" t="s">
        <v>3344</v>
      </c>
      <c r="D255" s="70" t="s">
        <v>31</v>
      </c>
      <c r="E255" s="71">
        <v>38806</v>
      </c>
      <c r="F255" s="70" t="s">
        <v>3345</v>
      </c>
      <c r="G255" s="75" t="s">
        <v>2852</v>
      </c>
      <c r="H255" s="71">
        <v>39849</v>
      </c>
    </row>
    <row r="256" spans="1:8" ht="22.5" customHeight="1">
      <c r="A256" s="8">
        <v>254</v>
      </c>
      <c r="B256" s="69" t="s">
        <v>3346</v>
      </c>
      <c r="C256" s="69"/>
      <c r="D256" s="70" t="s">
        <v>31</v>
      </c>
      <c r="E256" s="71">
        <v>38827</v>
      </c>
      <c r="F256" s="70" t="s">
        <v>3347</v>
      </c>
      <c r="G256" s="75" t="s">
        <v>2862</v>
      </c>
      <c r="H256" s="71">
        <v>41291</v>
      </c>
    </row>
    <row r="257" spans="1:8" ht="22.5" customHeight="1">
      <c r="A257" s="8">
        <v>255</v>
      </c>
      <c r="B257" s="69" t="s">
        <v>3348</v>
      </c>
      <c r="C257" s="69" t="s">
        <v>3349</v>
      </c>
      <c r="D257" s="70" t="s">
        <v>31</v>
      </c>
      <c r="E257" s="71">
        <v>38860</v>
      </c>
      <c r="F257" s="70" t="s">
        <v>3350</v>
      </c>
      <c r="G257" s="75" t="s">
        <v>2852</v>
      </c>
      <c r="H257" s="71">
        <v>39961</v>
      </c>
    </row>
    <row r="258" spans="1:8" ht="22.5" customHeight="1">
      <c r="A258" s="8">
        <v>256</v>
      </c>
      <c r="B258" s="69" t="s">
        <v>458</v>
      </c>
      <c r="C258" s="69" t="s">
        <v>3351</v>
      </c>
      <c r="D258" s="70" t="s">
        <v>31</v>
      </c>
      <c r="E258" s="71">
        <v>38862</v>
      </c>
      <c r="F258" s="70" t="s">
        <v>3352</v>
      </c>
      <c r="G258" s="75" t="s">
        <v>2862</v>
      </c>
      <c r="H258" s="71">
        <v>41991</v>
      </c>
    </row>
    <row r="259" spans="1:8" ht="22.5" customHeight="1">
      <c r="A259" s="8">
        <v>257</v>
      </c>
      <c r="B259" s="69" t="s">
        <v>3348</v>
      </c>
      <c r="C259" s="69" t="s">
        <v>3353</v>
      </c>
      <c r="D259" s="70" t="s">
        <v>31</v>
      </c>
      <c r="E259" s="71">
        <v>38860</v>
      </c>
      <c r="F259" s="70" t="s">
        <v>3354</v>
      </c>
      <c r="G259" s="75" t="s">
        <v>2862</v>
      </c>
      <c r="H259" s="71">
        <v>39787</v>
      </c>
    </row>
    <row r="260" spans="1:8" ht="22.5" customHeight="1">
      <c r="A260" s="8">
        <v>258</v>
      </c>
      <c r="B260" s="69" t="s">
        <v>3355</v>
      </c>
      <c r="C260" s="69"/>
      <c r="D260" s="70" t="s">
        <v>31</v>
      </c>
      <c r="E260" s="71">
        <v>38904</v>
      </c>
      <c r="F260" s="70" t="s">
        <v>3356</v>
      </c>
      <c r="G260" s="75" t="s">
        <v>2862</v>
      </c>
      <c r="H260" s="71">
        <v>40325</v>
      </c>
    </row>
    <row r="261" spans="1:8" ht="22.5" customHeight="1">
      <c r="A261" s="8">
        <v>259</v>
      </c>
      <c r="B261" s="69" t="s">
        <v>3357</v>
      </c>
      <c r="C261" s="69"/>
      <c r="D261" s="70" t="s">
        <v>31</v>
      </c>
      <c r="E261" s="71">
        <v>38918</v>
      </c>
      <c r="F261" s="70" t="s">
        <v>3358</v>
      </c>
      <c r="G261" s="75" t="s">
        <v>2901</v>
      </c>
      <c r="H261" s="71">
        <v>41375</v>
      </c>
    </row>
    <row r="262" spans="1:8" ht="22.5" customHeight="1">
      <c r="A262" s="8">
        <v>260</v>
      </c>
      <c r="B262" s="69" t="s">
        <v>3359</v>
      </c>
      <c r="C262" s="69"/>
      <c r="D262" s="70" t="s">
        <v>31</v>
      </c>
      <c r="E262" s="71">
        <v>38918</v>
      </c>
      <c r="F262" s="70" t="s">
        <v>3360</v>
      </c>
      <c r="G262" s="75" t="s">
        <v>2862</v>
      </c>
      <c r="H262" s="71">
        <v>41991</v>
      </c>
    </row>
    <row r="263" spans="1:8" ht="22.5" customHeight="1">
      <c r="A263" s="8">
        <v>261</v>
      </c>
      <c r="B263" s="69" t="s">
        <v>3361</v>
      </c>
      <c r="C263" s="69"/>
      <c r="D263" s="70" t="s">
        <v>31</v>
      </c>
      <c r="E263" s="71">
        <v>38932</v>
      </c>
      <c r="F263" s="70" t="s">
        <v>3362</v>
      </c>
      <c r="G263" s="75" t="s">
        <v>2862</v>
      </c>
      <c r="H263" s="71">
        <v>41529</v>
      </c>
    </row>
    <row r="264" spans="1:8" ht="22.5" customHeight="1">
      <c r="A264" s="8">
        <v>262</v>
      </c>
      <c r="B264" s="69" t="s">
        <v>3363</v>
      </c>
      <c r="C264" s="69" t="s">
        <v>228</v>
      </c>
      <c r="D264" s="70" t="s">
        <v>31</v>
      </c>
      <c r="E264" s="71">
        <v>38939</v>
      </c>
      <c r="F264" s="70" t="s">
        <v>3364</v>
      </c>
      <c r="G264" s="75" t="s">
        <v>2862</v>
      </c>
      <c r="H264" s="71">
        <v>41137</v>
      </c>
    </row>
    <row r="265" spans="1:8" ht="22.5" customHeight="1">
      <c r="A265" s="8">
        <v>263</v>
      </c>
      <c r="B265" s="69" t="s">
        <v>419</v>
      </c>
      <c r="C265" s="69" t="s">
        <v>3365</v>
      </c>
      <c r="D265" s="70" t="s">
        <v>31</v>
      </c>
      <c r="E265" s="71">
        <v>38939</v>
      </c>
      <c r="F265" s="70" t="s">
        <v>3366</v>
      </c>
      <c r="G265" s="75" t="s">
        <v>2862</v>
      </c>
      <c r="H265" s="71">
        <v>40325</v>
      </c>
    </row>
    <row r="266" spans="1:8" ht="22.5" customHeight="1">
      <c r="A266" s="8">
        <v>264</v>
      </c>
      <c r="B266" s="69" t="s">
        <v>3367</v>
      </c>
      <c r="C266" s="69"/>
      <c r="D266" s="70" t="s">
        <v>302</v>
      </c>
      <c r="E266" s="71">
        <v>38953</v>
      </c>
      <c r="F266" s="70" t="s">
        <v>3368</v>
      </c>
      <c r="G266" s="75" t="s">
        <v>2862</v>
      </c>
      <c r="H266" s="71">
        <v>40255</v>
      </c>
    </row>
    <row r="267" spans="1:8" ht="22.5" customHeight="1">
      <c r="A267" s="8">
        <v>265</v>
      </c>
      <c r="B267" s="69" t="s">
        <v>3369</v>
      </c>
      <c r="C267" s="69"/>
      <c r="D267" s="70" t="s">
        <v>31</v>
      </c>
      <c r="E267" s="71">
        <v>38981</v>
      </c>
      <c r="F267" s="70" t="s">
        <v>3370</v>
      </c>
      <c r="G267" s="75" t="s">
        <v>2862</v>
      </c>
      <c r="H267" s="71">
        <v>40220</v>
      </c>
    </row>
    <row r="268" spans="1:8" ht="22.5" customHeight="1">
      <c r="A268" s="8">
        <v>266</v>
      </c>
      <c r="B268" s="69" t="s">
        <v>689</v>
      </c>
      <c r="C268" s="69" t="s">
        <v>3371</v>
      </c>
      <c r="D268" s="70" t="s">
        <v>31</v>
      </c>
      <c r="E268" s="71">
        <v>38995</v>
      </c>
      <c r="F268" s="70" t="s">
        <v>3372</v>
      </c>
      <c r="G268" s="75" t="s">
        <v>2862</v>
      </c>
      <c r="H268" s="71">
        <v>41571</v>
      </c>
    </row>
    <row r="269" spans="1:8" ht="22.5" customHeight="1">
      <c r="A269" s="8">
        <v>267</v>
      </c>
      <c r="B269" s="69" t="s">
        <v>3157</v>
      </c>
      <c r="C269" s="69" t="s">
        <v>3373</v>
      </c>
      <c r="D269" s="70" t="s">
        <v>31</v>
      </c>
      <c r="E269" s="71">
        <v>38995</v>
      </c>
      <c r="F269" s="70" t="s">
        <v>3374</v>
      </c>
      <c r="G269" s="75" t="s">
        <v>2862</v>
      </c>
      <c r="H269" s="71">
        <v>40325</v>
      </c>
    </row>
    <row r="270" spans="1:8" ht="22.5" customHeight="1">
      <c r="A270" s="8">
        <v>268</v>
      </c>
      <c r="B270" s="69" t="s">
        <v>3157</v>
      </c>
      <c r="C270" s="69" t="s">
        <v>3375</v>
      </c>
      <c r="D270" s="70" t="s">
        <v>31</v>
      </c>
      <c r="E270" s="71">
        <v>38995</v>
      </c>
      <c r="F270" s="70" t="s">
        <v>3376</v>
      </c>
      <c r="G270" s="75" t="s">
        <v>2862</v>
      </c>
      <c r="H270" s="71">
        <v>40325</v>
      </c>
    </row>
    <row r="271" spans="1:8" ht="22.5" customHeight="1">
      <c r="A271" s="8">
        <v>269</v>
      </c>
      <c r="B271" s="69" t="s">
        <v>3157</v>
      </c>
      <c r="C271" s="69" t="s">
        <v>3377</v>
      </c>
      <c r="D271" s="70" t="s">
        <v>31</v>
      </c>
      <c r="E271" s="71">
        <v>38995</v>
      </c>
      <c r="F271" s="70" t="s">
        <v>3378</v>
      </c>
      <c r="G271" s="75" t="s">
        <v>2862</v>
      </c>
      <c r="H271" s="71">
        <v>40325</v>
      </c>
    </row>
    <row r="272" spans="1:8" ht="22.5" customHeight="1">
      <c r="A272" s="8">
        <v>270</v>
      </c>
      <c r="B272" s="69" t="s">
        <v>3157</v>
      </c>
      <c r="C272" s="69" t="s">
        <v>3379</v>
      </c>
      <c r="D272" s="70" t="s">
        <v>31</v>
      </c>
      <c r="E272" s="71">
        <v>38995</v>
      </c>
      <c r="F272" s="70" t="s">
        <v>3380</v>
      </c>
      <c r="G272" s="75" t="s">
        <v>2862</v>
      </c>
      <c r="H272" s="71">
        <v>40325</v>
      </c>
    </row>
    <row r="273" spans="1:8" ht="22.5" customHeight="1">
      <c r="A273" s="8">
        <v>271</v>
      </c>
      <c r="B273" s="69" t="s">
        <v>3157</v>
      </c>
      <c r="C273" s="69" t="s">
        <v>3381</v>
      </c>
      <c r="D273" s="70" t="s">
        <v>31</v>
      </c>
      <c r="E273" s="71">
        <v>38995</v>
      </c>
      <c r="F273" s="70" t="s">
        <v>3382</v>
      </c>
      <c r="G273" s="75" t="s">
        <v>2862</v>
      </c>
      <c r="H273" s="71">
        <v>40325</v>
      </c>
    </row>
    <row r="274" spans="1:8" ht="22.5" customHeight="1">
      <c r="A274" s="8">
        <v>272</v>
      </c>
      <c r="B274" s="69" t="s">
        <v>3157</v>
      </c>
      <c r="C274" s="69" t="s">
        <v>3383</v>
      </c>
      <c r="D274" s="70" t="s">
        <v>31</v>
      </c>
      <c r="E274" s="71">
        <v>38995</v>
      </c>
      <c r="F274" s="70" t="s">
        <v>3384</v>
      </c>
      <c r="G274" s="75" t="s">
        <v>2862</v>
      </c>
      <c r="H274" s="71">
        <v>40325</v>
      </c>
    </row>
    <row r="275" spans="1:8" ht="22.5" customHeight="1">
      <c r="A275" s="8">
        <v>273</v>
      </c>
      <c r="B275" s="69" t="s">
        <v>444</v>
      </c>
      <c r="C275" s="69"/>
      <c r="D275" s="70" t="s">
        <v>31</v>
      </c>
      <c r="E275" s="71">
        <v>39009</v>
      </c>
      <c r="F275" s="70" t="s">
        <v>3385</v>
      </c>
      <c r="G275" s="75" t="s">
        <v>2862</v>
      </c>
      <c r="H275" s="71">
        <v>39639</v>
      </c>
    </row>
    <row r="276" spans="1:8" ht="22.5" customHeight="1">
      <c r="A276" s="8">
        <v>274</v>
      </c>
      <c r="B276" s="69" t="s">
        <v>3157</v>
      </c>
      <c r="C276" s="69" t="s">
        <v>3386</v>
      </c>
      <c r="D276" s="70" t="s">
        <v>31</v>
      </c>
      <c r="E276" s="71">
        <v>39009</v>
      </c>
      <c r="F276" s="70" t="s">
        <v>3387</v>
      </c>
      <c r="G276" s="75" t="s">
        <v>2862</v>
      </c>
      <c r="H276" s="71">
        <v>40325</v>
      </c>
    </row>
    <row r="277" spans="1:8" ht="22.5" customHeight="1">
      <c r="A277" s="8">
        <v>275</v>
      </c>
      <c r="B277" s="69" t="s">
        <v>3157</v>
      </c>
      <c r="C277" s="69" t="s">
        <v>3388</v>
      </c>
      <c r="D277" s="70" t="s">
        <v>31</v>
      </c>
      <c r="E277" s="71">
        <v>39009</v>
      </c>
      <c r="F277" s="70" t="s">
        <v>3389</v>
      </c>
      <c r="G277" s="75" t="s">
        <v>2862</v>
      </c>
      <c r="H277" s="71">
        <v>40325</v>
      </c>
    </row>
    <row r="278" spans="1:8" ht="22.5" customHeight="1">
      <c r="A278" s="8">
        <v>276</v>
      </c>
      <c r="B278" s="69" t="s">
        <v>3390</v>
      </c>
      <c r="C278" s="69" t="s">
        <v>3391</v>
      </c>
      <c r="D278" s="70" t="s">
        <v>31</v>
      </c>
      <c r="E278" s="71">
        <v>39009</v>
      </c>
      <c r="F278" s="70" t="s">
        <v>3392</v>
      </c>
      <c r="G278" s="75" t="s">
        <v>2862</v>
      </c>
      <c r="H278" s="71">
        <v>41921</v>
      </c>
    </row>
    <row r="279" spans="1:8" ht="22.5" customHeight="1">
      <c r="A279" s="8">
        <v>277</v>
      </c>
      <c r="B279" s="69" t="s">
        <v>3393</v>
      </c>
      <c r="C279" s="69"/>
      <c r="D279" s="70" t="s">
        <v>31</v>
      </c>
      <c r="E279" s="71">
        <v>39051</v>
      </c>
      <c r="F279" s="70" t="s">
        <v>3394</v>
      </c>
      <c r="G279" s="75" t="s">
        <v>2862</v>
      </c>
      <c r="H279" s="71">
        <v>41809</v>
      </c>
    </row>
    <row r="280" spans="1:8" ht="22.5" customHeight="1">
      <c r="A280" s="8">
        <v>278</v>
      </c>
      <c r="B280" s="69" t="s">
        <v>3157</v>
      </c>
      <c r="C280" s="69" t="s">
        <v>3395</v>
      </c>
      <c r="D280" s="70" t="s">
        <v>31</v>
      </c>
      <c r="E280" s="71">
        <v>39051</v>
      </c>
      <c r="F280" s="70" t="s">
        <v>3396</v>
      </c>
      <c r="G280" s="75" t="s">
        <v>2862</v>
      </c>
      <c r="H280" s="71">
        <v>40325</v>
      </c>
    </row>
    <row r="281" spans="1:8" ht="22.5" customHeight="1">
      <c r="A281" s="8">
        <v>279</v>
      </c>
      <c r="B281" s="69" t="s">
        <v>3157</v>
      </c>
      <c r="C281" s="69" t="s">
        <v>3397</v>
      </c>
      <c r="D281" s="70" t="s">
        <v>31</v>
      </c>
      <c r="E281" s="71">
        <v>39051</v>
      </c>
      <c r="F281" s="70" t="s">
        <v>3398</v>
      </c>
      <c r="G281" s="75" t="s">
        <v>2862</v>
      </c>
      <c r="H281" s="71">
        <v>40325</v>
      </c>
    </row>
    <row r="282" spans="1:8" ht="22.5" customHeight="1">
      <c r="A282" s="8">
        <v>280</v>
      </c>
      <c r="B282" s="69" t="s">
        <v>3157</v>
      </c>
      <c r="C282" s="69" t="s">
        <v>3399</v>
      </c>
      <c r="D282" s="70" t="s">
        <v>31</v>
      </c>
      <c r="E282" s="71">
        <v>39120</v>
      </c>
      <c r="F282" s="70" t="s">
        <v>3400</v>
      </c>
      <c r="G282" s="75" t="s">
        <v>2862</v>
      </c>
      <c r="H282" s="71">
        <v>40325</v>
      </c>
    </row>
    <row r="283" spans="1:8" ht="22.5" customHeight="1">
      <c r="A283" s="8">
        <v>281</v>
      </c>
      <c r="B283" s="69" t="s">
        <v>3157</v>
      </c>
      <c r="C283" s="69" t="s">
        <v>3401</v>
      </c>
      <c r="D283" s="70" t="s">
        <v>31</v>
      </c>
      <c r="E283" s="71">
        <v>39120</v>
      </c>
      <c r="F283" s="70" t="s">
        <v>3402</v>
      </c>
      <c r="G283" s="75" t="s">
        <v>2862</v>
      </c>
      <c r="H283" s="71">
        <v>40325</v>
      </c>
    </row>
    <row r="284" spans="1:8" ht="22.5" customHeight="1">
      <c r="A284" s="8">
        <v>282</v>
      </c>
      <c r="B284" s="69" t="s">
        <v>3157</v>
      </c>
      <c r="C284" s="69" t="s">
        <v>3403</v>
      </c>
      <c r="D284" s="70" t="s">
        <v>31</v>
      </c>
      <c r="E284" s="71">
        <v>39120</v>
      </c>
      <c r="F284" s="70" t="s">
        <v>3404</v>
      </c>
      <c r="G284" s="75" t="s">
        <v>2862</v>
      </c>
      <c r="H284" s="71">
        <v>40325</v>
      </c>
    </row>
    <row r="285" spans="1:8" ht="22.5" customHeight="1">
      <c r="A285" s="8">
        <v>283</v>
      </c>
      <c r="B285" s="69" t="s">
        <v>3157</v>
      </c>
      <c r="C285" s="69" t="s">
        <v>3405</v>
      </c>
      <c r="D285" s="70" t="s">
        <v>31</v>
      </c>
      <c r="E285" s="71">
        <v>39120</v>
      </c>
      <c r="F285" s="70" t="s">
        <v>3406</v>
      </c>
      <c r="G285" s="75" t="s">
        <v>2862</v>
      </c>
      <c r="H285" s="71">
        <v>40325</v>
      </c>
    </row>
    <row r="286" spans="1:8" ht="22.5" customHeight="1">
      <c r="A286" s="8">
        <v>284</v>
      </c>
      <c r="B286" s="69" t="s">
        <v>3157</v>
      </c>
      <c r="C286" s="69" t="s">
        <v>3407</v>
      </c>
      <c r="D286" s="70" t="s">
        <v>31</v>
      </c>
      <c r="E286" s="71">
        <v>39120</v>
      </c>
      <c r="F286" s="70" t="s">
        <v>3408</v>
      </c>
      <c r="G286" s="75" t="s">
        <v>2862</v>
      </c>
      <c r="H286" s="71">
        <v>40325</v>
      </c>
    </row>
    <row r="287" spans="1:8" ht="22.5" customHeight="1">
      <c r="A287" s="8">
        <v>285</v>
      </c>
      <c r="B287" s="69" t="s">
        <v>3157</v>
      </c>
      <c r="C287" s="69" t="s">
        <v>3409</v>
      </c>
      <c r="D287" s="70" t="s">
        <v>31</v>
      </c>
      <c r="E287" s="71">
        <v>39120</v>
      </c>
      <c r="F287" s="70" t="s">
        <v>3410</v>
      </c>
      <c r="G287" s="75" t="s">
        <v>2862</v>
      </c>
      <c r="H287" s="71">
        <v>40325</v>
      </c>
    </row>
    <row r="288" spans="1:8" ht="22.5" customHeight="1">
      <c r="A288" s="8">
        <v>286</v>
      </c>
      <c r="B288" s="69" t="s">
        <v>3157</v>
      </c>
      <c r="C288" s="69" t="s">
        <v>3411</v>
      </c>
      <c r="D288" s="70" t="s">
        <v>31</v>
      </c>
      <c r="E288" s="71">
        <v>39120</v>
      </c>
      <c r="F288" s="70" t="s">
        <v>3412</v>
      </c>
      <c r="G288" s="75" t="s">
        <v>2862</v>
      </c>
      <c r="H288" s="71">
        <v>40325</v>
      </c>
    </row>
    <row r="289" spans="1:8" ht="22.5" customHeight="1">
      <c r="A289" s="8">
        <v>287</v>
      </c>
      <c r="B289" s="69" t="s">
        <v>116</v>
      </c>
      <c r="C289" s="69" t="s">
        <v>3413</v>
      </c>
      <c r="D289" s="70" t="s">
        <v>17</v>
      </c>
      <c r="E289" s="71">
        <v>39135</v>
      </c>
      <c r="F289" s="70" t="s">
        <v>3414</v>
      </c>
      <c r="G289" s="75" t="s">
        <v>2862</v>
      </c>
      <c r="H289" s="71">
        <v>41291</v>
      </c>
    </row>
    <row r="290" spans="1:8" ht="22.5" customHeight="1">
      <c r="A290" s="8">
        <v>288</v>
      </c>
      <c r="B290" s="69" t="s">
        <v>3415</v>
      </c>
      <c r="C290" s="69"/>
      <c r="D290" s="70" t="s">
        <v>31</v>
      </c>
      <c r="E290" s="71">
        <v>39135</v>
      </c>
      <c r="F290" s="70" t="s">
        <v>3416</v>
      </c>
      <c r="G290" s="75" t="s">
        <v>2862</v>
      </c>
      <c r="H290" s="71">
        <v>39870</v>
      </c>
    </row>
    <row r="291" spans="1:8" ht="22.5" customHeight="1">
      <c r="A291" s="8">
        <v>289</v>
      </c>
      <c r="B291" s="69" t="s">
        <v>3157</v>
      </c>
      <c r="C291" s="69" t="s">
        <v>3417</v>
      </c>
      <c r="D291" s="70" t="s">
        <v>31</v>
      </c>
      <c r="E291" s="71">
        <v>39135</v>
      </c>
      <c r="F291" s="70" t="s">
        <v>3418</v>
      </c>
      <c r="G291" s="75" t="s">
        <v>2862</v>
      </c>
      <c r="H291" s="71">
        <v>40325</v>
      </c>
    </row>
    <row r="292" spans="1:8" ht="22.5" customHeight="1">
      <c r="A292" s="8">
        <v>290</v>
      </c>
      <c r="B292" s="69" t="s">
        <v>3157</v>
      </c>
      <c r="C292" s="69" t="s">
        <v>3419</v>
      </c>
      <c r="D292" s="70" t="s">
        <v>31</v>
      </c>
      <c r="E292" s="71">
        <v>39135</v>
      </c>
      <c r="F292" s="70" t="s">
        <v>3420</v>
      </c>
      <c r="G292" s="75" t="s">
        <v>2862</v>
      </c>
      <c r="H292" s="71">
        <v>40325</v>
      </c>
    </row>
    <row r="293" spans="1:8" ht="22.5" customHeight="1">
      <c r="A293" s="8">
        <v>291</v>
      </c>
      <c r="B293" s="69" t="s">
        <v>3157</v>
      </c>
      <c r="C293" s="69" t="s">
        <v>3421</v>
      </c>
      <c r="D293" s="70" t="s">
        <v>31</v>
      </c>
      <c r="E293" s="71">
        <v>39135</v>
      </c>
      <c r="F293" s="70" t="s">
        <v>3422</v>
      </c>
      <c r="G293" s="75" t="s">
        <v>2862</v>
      </c>
      <c r="H293" s="71">
        <v>40325</v>
      </c>
    </row>
    <row r="294" spans="1:8" ht="22.5" customHeight="1">
      <c r="A294" s="8">
        <v>292</v>
      </c>
      <c r="B294" s="69" t="s">
        <v>3157</v>
      </c>
      <c r="C294" s="69" t="s">
        <v>3423</v>
      </c>
      <c r="D294" s="70" t="s">
        <v>31</v>
      </c>
      <c r="E294" s="71">
        <v>39135</v>
      </c>
      <c r="F294" s="70" t="s">
        <v>3424</v>
      </c>
      <c r="G294" s="75" t="s">
        <v>2862</v>
      </c>
      <c r="H294" s="71">
        <v>40325</v>
      </c>
    </row>
    <row r="295" spans="1:8" ht="22.5" customHeight="1">
      <c r="A295" s="8">
        <v>293</v>
      </c>
      <c r="B295" s="69" t="s">
        <v>3157</v>
      </c>
      <c r="C295" s="69" t="s">
        <v>3425</v>
      </c>
      <c r="D295" s="70" t="s">
        <v>31</v>
      </c>
      <c r="E295" s="71">
        <v>39135</v>
      </c>
      <c r="F295" s="70" t="s">
        <v>3426</v>
      </c>
      <c r="G295" s="75" t="s">
        <v>2862</v>
      </c>
      <c r="H295" s="71">
        <v>40325</v>
      </c>
    </row>
    <row r="296" spans="1:8" ht="22.5" customHeight="1">
      <c r="A296" s="8">
        <v>294</v>
      </c>
      <c r="B296" s="69" t="s">
        <v>3157</v>
      </c>
      <c r="C296" s="69" t="s">
        <v>3427</v>
      </c>
      <c r="D296" s="70" t="s">
        <v>31</v>
      </c>
      <c r="E296" s="71">
        <v>39135</v>
      </c>
      <c r="F296" s="70" t="s">
        <v>3428</v>
      </c>
      <c r="G296" s="75" t="s">
        <v>2862</v>
      </c>
      <c r="H296" s="71">
        <v>40325</v>
      </c>
    </row>
    <row r="297" spans="1:8" ht="22.5" customHeight="1">
      <c r="A297" s="8">
        <v>295</v>
      </c>
      <c r="B297" s="69" t="s">
        <v>3157</v>
      </c>
      <c r="C297" s="69" t="s">
        <v>3429</v>
      </c>
      <c r="D297" s="70" t="s">
        <v>31</v>
      </c>
      <c r="E297" s="71">
        <v>39135</v>
      </c>
      <c r="F297" s="70" t="s">
        <v>3430</v>
      </c>
      <c r="G297" s="75" t="s">
        <v>2862</v>
      </c>
      <c r="H297" s="71">
        <v>40325</v>
      </c>
    </row>
    <row r="298" spans="1:8" ht="22.5" customHeight="1">
      <c r="A298" s="8">
        <v>296</v>
      </c>
      <c r="B298" s="69" t="s">
        <v>3157</v>
      </c>
      <c r="C298" s="69" t="s">
        <v>3431</v>
      </c>
      <c r="D298" s="70" t="s">
        <v>31</v>
      </c>
      <c r="E298" s="71">
        <v>39135</v>
      </c>
      <c r="F298" s="70" t="s">
        <v>3432</v>
      </c>
      <c r="G298" s="75" t="s">
        <v>2862</v>
      </c>
      <c r="H298" s="71">
        <v>40325</v>
      </c>
    </row>
    <row r="299" spans="1:8" ht="22.5" customHeight="1">
      <c r="A299" s="8">
        <v>297</v>
      </c>
      <c r="B299" s="69" t="s">
        <v>3157</v>
      </c>
      <c r="C299" s="69" t="s">
        <v>3433</v>
      </c>
      <c r="D299" s="70" t="s">
        <v>31</v>
      </c>
      <c r="E299" s="71">
        <v>39135</v>
      </c>
      <c r="F299" s="70" t="s">
        <v>3434</v>
      </c>
      <c r="G299" s="75" t="s">
        <v>2862</v>
      </c>
      <c r="H299" s="71">
        <v>40325</v>
      </c>
    </row>
    <row r="300" spans="1:8" ht="22.5" customHeight="1">
      <c r="A300" s="8">
        <v>298</v>
      </c>
      <c r="B300" s="69" t="s">
        <v>3157</v>
      </c>
      <c r="C300" s="69" t="s">
        <v>3435</v>
      </c>
      <c r="D300" s="70" t="s">
        <v>31</v>
      </c>
      <c r="E300" s="71">
        <v>39135</v>
      </c>
      <c r="F300" s="70" t="s">
        <v>3436</v>
      </c>
      <c r="G300" s="75" t="s">
        <v>2862</v>
      </c>
      <c r="H300" s="71">
        <v>40325</v>
      </c>
    </row>
    <row r="301" spans="1:8" ht="22.5" customHeight="1">
      <c r="A301" s="8">
        <v>299</v>
      </c>
      <c r="B301" s="69" t="s">
        <v>3157</v>
      </c>
      <c r="C301" s="69" t="s">
        <v>3437</v>
      </c>
      <c r="D301" s="70" t="s">
        <v>31</v>
      </c>
      <c r="E301" s="71">
        <v>39135</v>
      </c>
      <c r="F301" s="70" t="s">
        <v>3438</v>
      </c>
      <c r="G301" s="75" t="s">
        <v>2862</v>
      </c>
      <c r="H301" s="71">
        <v>40325</v>
      </c>
    </row>
    <row r="302" spans="1:8" ht="22.5" customHeight="1">
      <c r="A302" s="8">
        <v>300</v>
      </c>
      <c r="B302" s="69" t="s">
        <v>3157</v>
      </c>
      <c r="C302" s="69" t="s">
        <v>3439</v>
      </c>
      <c r="D302" s="70" t="s">
        <v>31</v>
      </c>
      <c r="E302" s="71">
        <v>39135</v>
      </c>
      <c r="F302" s="70" t="s">
        <v>3440</v>
      </c>
      <c r="G302" s="75" t="s">
        <v>2862</v>
      </c>
      <c r="H302" s="71">
        <v>40325</v>
      </c>
    </row>
    <row r="303" spans="1:8" ht="22.5" customHeight="1">
      <c r="A303" s="8">
        <v>301</v>
      </c>
      <c r="B303" s="69" t="s">
        <v>3157</v>
      </c>
      <c r="C303" s="69" t="s">
        <v>3441</v>
      </c>
      <c r="D303" s="70" t="s">
        <v>31</v>
      </c>
      <c r="E303" s="71">
        <v>39191</v>
      </c>
      <c r="F303" s="70" t="s">
        <v>3442</v>
      </c>
      <c r="G303" s="75" t="s">
        <v>2862</v>
      </c>
      <c r="H303" s="71">
        <v>40325</v>
      </c>
    </row>
    <row r="304" spans="1:8" ht="22.5" customHeight="1">
      <c r="A304" s="8">
        <v>302</v>
      </c>
      <c r="B304" s="69" t="s">
        <v>3443</v>
      </c>
      <c r="C304" s="69"/>
      <c r="D304" s="70" t="s">
        <v>31</v>
      </c>
      <c r="E304" s="71">
        <v>39198</v>
      </c>
      <c r="F304" s="70" t="s">
        <v>3444</v>
      </c>
      <c r="G304" s="75" t="s">
        <v>2862</v>
      </c>
      <c r="H304" s="71">
        <v>41963</v>
      </c>
    </row>
    <row r="305" spans="1:8" ht="22.5" customHeight="1">
      <c r="A305" s="8">
        <v>303</v>
      </c>
      <c r="B305" s="69" t="s">
        <v>189</v>
      </c>
      <c r="C305" s="69" t="s">
        <v>709</v>
      </c>
      <c r="D305" s="70" t="s">
        <v>31</v>
      </c>
      <c r="E305" s="71">
        <v>39205</v>
      </c>
      <c r="F305" s="70" t="s">
        <v>3445</v>
      </c>
      <c r="G305" s="75" t="s">
        <v>2862</v>
      </c>
      <c r="H305" s="71">
        <v>41557</v>
      </c>
    </row>
    <row r="306" spans="1:8" ht="22.5" customHeight="1">
      <c r="A306" s="8">
        <v>304</v>
      </c>
      <c r="B306" s="69" t="s">
        <v>3446</v>
      </c>
      <c r="C306" s="69"/>
      <c r="D306" s="70" t="s">
        <v>51</v>
      </c>
      <c r="E306" s="71">
        <v>39212</v>
      </c>
      <c r="F306" s="70" t="s">
        <v>3447</v>
      </c>
      <c r="G306" s="75" t="s">
        <v>2862</v>
      </c>
      <c r="H306" s="71">
        <v>40584</v>
      </c>
    </row>
    <row r="307" spans="1:8" ht="22.5" customHeight="1">
      <c r="A307" s="8">
        <v>305</v>
      </c>
      <c r="B307" s="69" t="s">
        <v>1416</v>
      </c>
      <c r="C307" s="69"/>
      <c r="D307" s="70" t="s">
        <v>31</v>
      </c>
      <c r="E307" s="71">
        <v>39212</v>
      </c>
      <c r="F307" s="70" t="s">
        <v>3448</v>
      </c>
      <c r="G307" s="75" t="s">
        <v>2862</v>
      </c>
      <c r="H307" s="71">
        <v>40143</v>
      </c>
    </row>
    <row r="308" spans="1:8" ht="22.5" customHeight="1">
      <c r="A308" s="8">
        <v>306</v>
      </c>
      <c r="B308" s="69" t="s">
        <v>3449</v>
      </c>
      <c r="C308" s="69"/>
      <c r="D308" s="70" t="s">
        <v>31</v>
      </c>
      <c r="E308" s="71">
        <v>39212</v>
      </c>
      <c r="F308" s="70" t="s">
        <v>3450</v>
      </c>
      <c r="G308" s="75" t="s">
        <v>2862</v>
      </c>
      <c r="H308" s="71">
        <v>41991</v>
      </c>
    </row>
    <row r="309" spans="1:8" ht="22.5" customHeight="1">
      <c r="A309" s="8">
        <v>307</v>
      </c>
      <c r="B309" s="69" t="s">
        <v>189</v>
      </c>
      <c r="C309" s="69" t="s">
        <v>636</v>
      </c>
      <c r="D309" s="70" t="s">
        <v>31</v>
      </c>
      <c r="E309" s="71">
        <v>39212</v>
      </c>
      <c r="F309" s="70" t="s">
        <v>3451</v>
      </c>
      <c r="G309" s="75" t="s">
        <v>2862</v>
      </c>
      <c r="H309" s="71">
        <v>41256</v>
      </c>
    </row>
    <row r="310" spans="1:8" ht="22.5" customHeight="1">
      <c r="A310" s="8">
        <v>308</v>
      </c>
      <c r="B310" s="69" t="s">
        <v>3101</v>
      </c>
      <c r="C310" s="69" t="s">
        <v>1069</v>
      </c>
      <c r="D310" s="70" t="s">
        <v>31</v>
      </c>
      <c r="E310" s="71">
        <v>39212</v>
      </c>
      <c r="F310" s="70" t="s">
        <v>3452</v>
      </c>
      <c r="G310" s="75" t="s">
        <v>2862</v>
      </c>
      <c r="H310" s="71">
        <v>40647</v>
      </c>
    </row>
    <row r="311" spans="1:8" ht="22.5" customHeight="1">
      <c r="A311" s="8">
        <v>309</v>
      </c>
      <c r="B311" s="69" t="s">
        <v>3453</v>
      </c>
      <c r="C311" s="69"/>
      <c r="D311" s="70" t="s">
        <v>31</v>
      </c>
      <c r="E311" s="71">
        <v>39212</v>
      </c>
      <c r="F311" s="70" t="s">
        <v>3454</v>
      </c>
      <c r="G311" s="75" t="s">
        <v>2862</v>
      </c>
      <c r="H311" s="71">
        <v>42131</v>
      </c>
    </row>
    <row r="312" spans="1:8" ht="22.5" customHeight="1">
      <c r="A312" s="8">
        <v>310</v>
      </c>
      <c r="B312" s="69" t="s">
        <v>3455</v>
      </c>
      <c r="C312" s="69"/>
      <c r="D312" s="70" t="s">
        <v>31</v>
      </c>
      <c r="E312" s="71">
        <v>39226</v>
      </c>
      <c r="F312" s="70" t="s">
        <v>3456</v>
      </c>
      <c r="G312" s="75" t="s">
        <v>2862</v>
      </c>
      <c r="H312" s="71">
        <v>42422</v>
      </c>
    </row>
    <row r="313" spans="1:8" ht="22.5" customHeight="1">
      <c r="A313" s="8">
        <v>311</v>
      </c>
      <c r="B313" s="69" t="s">
        <v>3363</v>
      </c>
      <c r="C313" s="69" t="s">
        <v>3457</v>
      </c>
      <c r="D313" s="70" t="s">
        <v>31</v>
      </c>
      <c r="E313" s="71">
        <v>39226</v>
      </c>
      <c r="F313" s="70" t="s">
        <v>3458</v>
      </c>
      <c r="G313" s="75" t="s">
        <v>2862</v>
      </c>
      <c r="H313" s="71">
        <v>41137</v>
      </c>
    </row>
    <row r="314" spans="1:8" ht="22.5" customHeight="1">
      <c r="A314" s="8">
        <v>312</v>
      </c>
      <c r="B314" s="69" t="s">
        <v>3157</v>
      </c>
      <c r="C314" s="69" t="s">
        <v>3459</v>
      </c>
      <c r="D314" s="70" t="s">
        <v>31</v>
      </c>
      <c r="E314" s="71">
        <v>39240</v>
      </c>
      <c r="F314" s="70" t="s">
        <v>3460</v>
      </c>
      <c r="G314" s="75" t="s">
        <v>2862</v>
      </c>
      <c r="H314" s="71">
        <v>40325</v>
      </c>
    </row>
    <row r="315" spans="1:8" ht="22.5" customHeight="1">
      <c r="A315" s="8">
        <v>313</v>
      </c>
      <c r="B315" s="69" t="s">
        <v>3157</v>
      </c>
      <c r="C315" s="69" t="s">
        <v>3461</v>
      </c>
      <c r="D315" s="70" t="s">
        <v>31</v>
      </c>
      <c r="E315" s="71">
        <v>39240</v>
      </c>
      <c r="F315" s="70" t="s">
        <v>3462</v>
      </c>
      <c r="G315" s="75" t="s">
        <v>2862</v>
      </c>
      <c r="H315" s="71">
        <v>40325</v>
      </c>
    </row>
    <row r="316" spans="1:8" ht="22.5" customHeight="1">
      <c r="A316" s="8">
        <v>314</v>
      </c>
      <c r="B316" s="69" t="s">
        <v>189</v>
      </c>
      <c r="C316" s="69" t="s">
        <v>3463</v>
      </c>
      <c r="D316" s="70" t="s">
        <v>31</v>
      </c>
      <c r="E316" s="71">
        <v>39240</v>
      </c>
      <c r="F316" s="70" t="s">
        <v>3464</v>
      </c>
      <c r="G316" s="75" t="s">
        <v>2862</v>
      </c>
      <c r="H316" s="71">
        <v>41501</v>
      </c>
    </row>
    <row r="317" spans="1:8" ht="22.5" customHeight="1">
      <c r="A317" s="8">
        <v>315</v>
      </c>
      <c r="B317" s="69" t="s">
        <v>3363</v>
      </c>
      <c r="C317" s="69" t="s">
        <v>864</v>
      </c>
      <c r="D317" s="70" t="s">
        <v>31</v>
      </c>
      <c r="E317" s="71">
        <v>39240</v>
      </c>
      <c r="F317" s="70" t="s">
        <v>3465</v>
      </c>
      <c r="G317" s="75" t="s">
        <v>2862</v>
      </c>
      <c r="H317" s="71">
        <v>41137</v>
      </c>
    </row>
    <row r="318" spans="1:8" ht="22.5" customHeight="1">
      <c r="A318" s="8">
        <v>316</v>
      </c>
      <c r="B318" s="69" t="s">
        <v>3363</v>
      </c>
      <c r="C318" s="69" t="s">
        <v>3095</v>
      </c>
      <c r="D318" s="70" t="s">
        <v>31</v>
      </c>
      <c r="E318" s="71">
        <v>39240</v>
      </c>
      <c r="F318" s="70" t="s">
        <v>3466</v>
      </c>
      <c r="G318" s="75" t="s">
        <v>2862</v>
      </c>
      <c r="H318" s="71">
        <v>41137</v>
      </c>
    </row>
    <row r="319" spans="1:8" ht="22.5" customHeight="1">
      <c r="A319" s="8">
        <v>317</v>
      </c>
      <c r="B319" s="69" t="s">
        <v>3363</v>
      </c>
      <c r="C319" s="69" t="s">
        <v>3467</v>
      </c>
      <c r="D319" s="70" t="s">
        <v>31</v>
      </c>
      <c r="E319" s="71">
        <v>39240</v>
      </c>
      <c r="F319" s="70" t="s">
        <v>3468</v>
      </c>
      <c r="G319" s="75" t="s">
        <v>2862</v>
      </c>
      <c r="H319" s="71">
        <v>41137</v>
      </c>
    </row>
    <row r="320" spans="1:8" ht="22.5" customHeight="1">
      <c r="A320" s="8">
        <v>318</v>
      </c>
      <c r="B320" s="69" t="s">
        <v>3363</v>
      </c>
      <c r="C320" s="69" t="s">
        <v>3469</v>
      </c>
      <c r="D320" s="70" t="s">
        <v>31</v>
      </c>
      <c r="E320" s="71">
        <v>39240</v>
      </c>
      <c r="F320" s="70" t="s">
        <v>3470</v>
      </c>
      <c r="G320" s="75" t="s">
        <v>2862</v>
      </c>
      <c r="H320" s="71">
        <v>41137</v>
      </c>
    </row>
    <row r="321" spans="1:8" ht="22.5" customHeight="1">
      <c r="A321" s="8">
        <v>319</v>
      </c>
      <c r="B321" s="69" t="s">
        <v>189</v>
      </c>
      <c r="C321" s="69" t="s">
        <v>3471</v>
      </c>
      <c r="D321" s="70" t="s">
        <v>31</v>
      </c>
      <c r="E321" s="71">
        <v>39247</v>
      </c>
      <c r="F321" s="70" t="s">
        <v>3472</v>
      </c>
      <c r="G321" s="75" t="s">
        <v>2862</v>
      </c>
      <c r="H321" s="71">
        <v>40731</v>
      </c>
    </row>
    <row r="322" spans="1:8" ht="22.5" customHeight="1">
      <c r="A322" s="8">
        <v>320</v>
      </c>
      <c r="B322" s="69" t="s">
        <v>3363</v>
      </c>
      <c r="C322" s="69" t="s">
        <v>3473</v>
      </c>
      <c r="D322" s="70" t="s">
        <v>31</v>
      </c>
      <c r="E322" s="71">
        <v>39261</v>
      </c>
      <c r="F322" s="70" t="s">
        <v>3474</v>
      </c>
      <c r="G322" s="75" t="s">
        <v>2862</v>
      </c>
      <c r="H322" s="71">
        <v>41137</v>
      </c>
    </row>
    <row r="323" spans="1:8" ht="22.5" customHeight="1">
      <c r="A323" s="8">
        <v>321</v>
      </c>
      <c r="B323" s="69" t="s">
        <v>3363</v>
      </c>
      <c r="C323" s="69" t="s">
        <v>3475</v>
      </c>
      <c r="D323" s="70" t="s">
        <v>31</v>
      </c>
      <c r="E323" s="71">
        <v>39261</v>
      </c>
      <c r="F323" s="70" t="s">
        <v>3476</v>
      </c>
      <c r="G323" s="75" t="s">
        <v>2862</v>
      </c>
      <c r="H323" s="71">
        <v>41137</v>
      </c>
    </row>
    <row r="324" spans="1:8" ht="22.5" customHeight="1">
      <c r="A324" s="8">
        <v>322</v>
      </c>
      <c r="B324" s="69" t="s">
        <v>3363</v>
      </c>
      <c r="C324" s="69" t="s">
        <v>3477</v>
      </c>
      <c r="D324" s="70" t="s">
        <v>31</v>
      </c>
      <c r="E324" s="71">
        <v>39261</v>
      </c>
      <c r="F324" s="70" t="s">
        <v>3478</v>
      </c>
      <c r="G324" s="75" t="s">
        <v>2862</v>
      </c>
      <c r="H324" s="71">
        <v>41137</v>
      </c>
    </row>
    <row r="325" spans="1:8" ht="22.5" customHeight="1">
      <c r="A325" s="8">
        <v>323</v>
      </c>
      <c r="B325" s="69" t="s">
        <v>3363</v>
      </c>
      <c r="C325" s="69" t="s">
        <v>3066</v>
      </c>
      <c r="D325" s="70" t="s">
        <v>31</v>
      </c>
      <c r="E325" s="71">
        <v>39261</v>
      </c>
      <c r="F325" s="70" t="s">
        <v>3479</v>
      </c>
      <c r="G325" s="75" t="s">
        <v>2862</v>
      </c>
      <c r="H325" s="71">
        <v>41137</v>
      </c>
    </row>
    <row r="326" spans="1:8" ht="22.5" customHeight="1">
      <c r="A326" s="8">
        <v>324</v>
      </c>
      <c r="B326" s="69" t="s">
        <v>3363</v>
      </c>
      <c r="C326" s="69" t="s">
        <v>3480</v>
      </c>
      <c r="D326" s="70" t="s">
        <v>31</v>
      </c>
      <c r="E326" s="71">
        <v>39261</v>
      </c>
      <c r="F326" s="70" t="s">
        <v>3481</v>
      </c>
      <c r="G326" s="75" t="s">
        <v>2862</v>
      </c>
      <c r="H326" s="71">
        <v>41137</v>
      </c>
    </row>
    <row r="327" spans="1:8" ht="22.5" customHeight="1">
      <c r="A327" s="8">
        <v>325</v>
      </c>
      <c r="B327" s="69" t="s">
        <v>3363</v>
      </c>
      <c r="C327" s="69" t="s">
        <v>3482</v>
      </c>
      <c r="D327" s="70" t="s">
        <v>31</v>
      </c>
      <c r="E327" s="71">
        <v>39261</v>
      </c>
      <c r="F327" s="70" t="s">
        <v>3483</v>
      </c>
      <c r="G327" s="75" t="s">
        <v>2862</v>
      </c>
      <c r="H327" s="71">
        <v>41137</v>
      </c>
    </row>
    <row r="328" spans="1:8" ht="22.5" customHeight="1">
      <c r="A328" s="8">
        <v>326</v>
      </c>
      <c r="B328" s="69" t="s">
        <v>3157</v>
      </c>
      <c r="C328" s="69" t="s">
        <v>3484</v>
      </c>
      <c r="D328" s="70" t="s">
        <v>31</v>
      </c>
      <c r="E328" s="71">
        <v>39268</v>
      </c>
      <c r="F328" s="70" t="s">
        <v>3485</v>
      </c>
      <c r="G328" s="75" t="s">
        <v>2862</v>
      </c>
      <c r="H328" s="71">
        <v>41102</v>
      </c>
    </row>
    <row r="329" spans="1:8" ht="22.5" customHeight="1">
      <c r="A329" s="8">
        <v>327</v>
      </c>
      <c r="B329" s="69" t="s">
        <v>3363</v>
      </c>
      <c r="C329" s="69" t="s">
        <v>3486</v>
      </c>
      <c r="D329" s="70" t="s">
        <v>31</v>
      </c>
      <c r="E329" s="71">
        <v>39268</v>
      </c>
      <c r="F329" s="70" t="s">
        <v>3487</v>
      </c>
      <c r="G329" s="75" t="s">
        <v>2862</v>
      </c>
      <c r="H329" s="71">
        <v>41137</v>
      </c>
    </row>
    <row r="330" spans="1:8" ht="22.5" customHeight="1">
      <c r="A330" s="8">
        <v>328</v>
      </c>
      <c r="B330" s="69" t="s">
        <v>3363</v>
      </c>
      <c r="C330" s="69" t="s">
        <v>3488</v>
      </c>
      <c r="D330" s="70" t="s">
        <v>31</v>
      </c>
      <c r="E330" s="71">
        <v>39268</v>
      </c>
      <c r="F330" s="70" t="s">
        <v>3489</v>
      </c>
      <c r="G330" s="75" t="s">
        <v>2862</v>
      </c>
      <c r="H330" s="71">
        <v>41137</v>
      </c>
    </row>
    <row r="331" spans="1:8" ht="22.5" customHeight="1">
      <c r="A331" s="8">
        <v>329</v>
      </c>
      <c r="B331" s="69" t="s">
        <v>3363</v>
      </c>
      <c r="C331" s="69" t="s">
        <v>873</v>
      </c>
      <c r="D331" s="70" t="s">
        <v>31</v>
      </c>
      <c r="E331" s="71">
        <v>39268</v>
      </c>
      <c r="F331" s="70" t="s">
        <v>3490</v>
      </c>
      <c r="G331" s="75" t="s">
        <v>2862</v>
      </c>
      <c r="H331" s="71">
        <v>41137</v>
      </c>
    </row>
    <row r="332" spans="1:8" ht="22.5" customHeight="1">
      <c r="A332" s="8">
        <v>330</v>
      </c>
      <c r="B332" s="69" t="s">
        <v>3363</v>
      </c>
      <c r="C332" s="69" t="s">
        <v>3491</v>
      </c>
      <c r="D332" s="70" t="s">
        <v>31</v>
      </c>
      <c r="E332" s="71">
        <v>39268</v>
      </c>
      <c r="F332" s="70" t="s">
        <v>3492</v>
      </c>
      <c r="G332" s="75" t="s">
        <v>2862</v>
      </c>
      <c r="H332" s="71">
        <v>41137</v>
      </c>
    </row>
    <row r="333" spans="1:8" ht="22.5" customHeight="1">
      <c r="A333" s="8">
        <v>331</v>
      </c>
      <c r="B333" s="69" t="s">
        <v>3493</v>
      </c>
      <c r="C333" s="69"/>
      <c r="D333" s="70" t="s">
        <v>31</v>
      </c>
      <c r="E333" s="71">
        <v>39282</v>
      </c>
      <c r="F333" s="70" t="s">
        <v>3494</v>
      </c>
      <c r="G333" s="75" t="s">
        <v>2862</v>
      </c>
      <c r="H333" s="71">
        <v>40255</v>
      </c>
    </row>
    <row r="334" spans="1:8" ht="22.5" customHeight="1">
      <c r="A334" s="8">
        <v>332</v>
      </c>
      <c r="B334" s="69" t="s">
        <v>3495</v>
      </c>
      <c r="C334" s="69"/>
      <c r="D334" s="70" t="s">
        <v>31</v>
      </c>
      <c r="E334" s="71">
        <v>39282</v>
      </c>
      <c r="F334" s="70" t="s">
        <v>3496</v>
      </c>
      <c r="G334" s="75" t="s">
        <v>2862</v>
      </c>
      <c r="H334" s="71">
        <v>41354</v>
      </c>
    </row>
    <row r="335" spans="1:8" ht="22.5" customHeight="1">
      <c r="A335" s="8">
        <v>333</v>
      </c>
      <c r="B335" s="69" t="s">
        <v>3157</v>
      </c>
      <c r="C335" s="69" t="s">
        <v>3497</v>
      </c>
      <c r="D335" s="70" t="s">
        <v>31</v>
      </c>
      <c r="E335" s="71">
        <v>39303</v>
      </c>
      <c r="F335" s="70" t="s">
        <v>3498</v>
      </c>
      <c r="G335" s="75" t="s">
        <v>2862</v>
      </c>
      <c r="H335" s="71">
        <v>41102</v>
      </c>
    </row>
    <row r="336" spans="1:8" ht="22.5" customHeight="1">
      <c r="A336" s="8">
        <v>334</v>
      </c>
      <c r="B336" s="69" t="s">
        <v>3363</v>
      </c>
      <c r="C336" s="69" t="s">
        <v>3499</v>
      </c>
      <c r="D336" s="70" t="s">
        <v>31</v>
      </c>
      <c r="E336" s="71">
        <v>39310</v>
      </c>
      <c r="F336" s="70" t="s">
        <v>3500</v>
      </c>
      <c r="G336" s="75" t="s">
        <v>2862</v>
      </c>
      <c r="H336" s="71">
        <v>41137</v>
      </c>
    </row>
    <row r="337" spans="1:8" ht="22.5" customHeight="1">
      <c r="A337" s="8">
        <v>335</v>
      </c>
      <c r="B337" s="69" t="s">
        <v>3363</v>
      </c>
      <c r="C337" s="69" t="s">
        <v>3501</v>
      </c>
      <c r="D337" s="70" t="s">
        <v>31</v>
      </c>
      <c r="E337" s="71">
        <v>39310</v>
      </c>
      <c r="F337" s="70" t="s">
        <v>3502</v>
      </c>
      <c r="G337" s="75" t="s">
        <v>2862</v>
      </c>
      <c r="H337" s="71">
        <v>41137</v>
      </c>
    </row>
    <row r="338" spans="1:8" ht="22.5" customHeight="1">
      <c r="A338" s="8">
        <v>336</v>
      </c>
      <c r="B338" s="69" t="s">
        <v>3363</v>
      </c>
      <c r="C338" s="69" t="s">
        <v>3503</v>
      </c>
      <c r="D338" s="70" t="s">
        <v>31</v>
      </c>
      <c r="E338" s="71">
        <v>39310</v>
      </c>
      <c r="F338" s="70" t="s">
        <v>3504</v>
      </c>
      <c r="G338" s="75" t="s">
        <v>2862</v>
      </c>
      <c r="H338" s="71">
        <v>40941</v>
      </c>
    </row>
    <row r="339" spans="1:8" ht="22.5" customHeight="1">
      <c r="A339" s="8">
        <v>337</v>
      </c>
      <c r="B339" s="69" t="s">
        <v>3363</v>
      </c>
      <c r="C339" s="69" t="s">
        <v>3505</v>
      </c>
      <c r="D339" s="70" t="s">
        <v>31</v>
      </c>
      <c r="E339" s="71">
        <v>39310</v>
      </c>
      <c r="F339" s="70" t="s">
        <v>3506</v>
      </c>
      <c r="G339" s="75" t="s">
        <v>2862</v>
      </c>
      <c r="H339" s="71">
        <v>41137</v>
      </c>
    </row>
    <row r="340" spans="1:8" ht="22.5" customHeight="1">
      <c r="A340" s="8">
        <v>338</v>
      </c>
      <c r="B340" s="69" t="s">
        <v>3363</v>
      </c>
      <c r="C340" s="69" t="s">
        <v>3507</v>
      </c>
      <c r="D340" s="70" t="s">
        <v>31</v>
      </c>
      <c r="E340" s="71">
        <v>39359</v>
      </c>
      <c r="F340" s="70" t="s">
        <v>3508</v>
      </c>
      <c r="G340" s="75" t="s">
        <v>2862</v>
      </c>
      <c r="H340" s="71">
        <v>41137</v>
      </c>
    </row>
    <row r="341" spans="1:8" ht="22.5" customHeight="1">
      <c r="A341" s="8">
        <v>339</v>
      </c>
      <c r="B341" s="69" t="s">
        <v>438</v>
      </c>
      <c r="C341" s="69" t="s">
        <v>3509</v>
      </c>
      <c r="D341" s="70" t="s">
        <v>31</v>
      </c>
      <c r="E341" s="71">
        <v>39359</v>
      </c>
      <c r="F341" s="70" t="s">
        <v>3510</v>
      </c>
      <c r="G341" s="75" t="s">
        <v>2862</v>
      </c>
      <c r="H341" s="71">
        <v>41025</v>
      </c>
    </row>
    <row r="342" spans="1:8" ht="22.5" customHeight="1">
      <c r="A342" s="8">
        <v>340</v>
      </c>
      <c r="B342" s="69" t="s">
        <v>1630</v>
      </c>
      <c r="C342" s="69"/>
      <c r="D342" s="70" t="s">
        <v>31</v>
      </c>
      <c r="E342" s="71">
        <v>39317</v>
      </c>
      <c r="F342" s="70" t="s">
        <v>3511</v>
      </c>
      <c r="G342" s="75" t="s">
        <v>2862</v>
      </c>
      <c r="H342" s="71">
        <v>40408</v>
      </c>
    </row>
    <row r="343" spans="1:8" ht="22.5" customHeight="1">
      <c r="A343" s="8">
        <v>341</v>
      </c>
      <c r="B343" s="69" t="s">
        <v>3363</v>
      </c>
      <c r="C343" s="69" t="s">
        <v>3512</v>
      </c>
      <c r="D343" s="70" t="s">
        <v>31</v>
      </c>
      <c r="E343" s="71">
        <v>39359</v>
      </c>
      <c r="F343" s="70" t="s">
        <v>3513</v>
      </c>
      <c r="G343" s="75" t="s">
        <v>2862</v>
      </c>
      <c r="H343" s="71">
        <v>41137</v>
      </c>
    </row>
    <row r="344" spans="1:8" ht="22.5" customHeight="1">
      <c r="A344" s="8">
        <v>342</v>
      </c>
      <c r="B344" s="69" t="s">
        <v>3514</v>
      </c>
      <c r="C344" s="69"/>
      <c r="D344" s="70" t="s">
        <v>31</v>
      </c>
      <c r="E344" s="71">
        <v>39344</v>
      </c>
      <c r="F344" s="70" t="s">
        <v>3515</v>
      </c>
      <c r="G344" s="75" t="s">
        <v>2862</v>
      </c>
      <c r="H344" s="71">
        <v>40850</v>
      </c>
    </row>
    <row r="345" spans="1:8" ht="22.5" customHeight="1">
      <c r="A345" s="8">
        <v>343</v>
      </c>
      <c r="B345" s="69" t="s">
        <v>818</v>
      </c>
      <c r="C345" s="69" t="s">
        <v>3516</v>
      </c>
      <c r="D345" s="70" t="s">
        <v>31</v>
      </c>
      <c r="E345" s="71">
        <v>39372</v>
      </c>
      <c r="F345" s="70" t="s">
        <v>3517</v>
      </c>
      <c r="G345" s="75" t="s">
        <v>2862</v>
      </c>
      <c r="H345" s="71">
        <v>40115</v>
      </c>
    </row>
    <row r="346" spans="1:8" ht="22.5" customHeight="1">
      <c r="A346" s="8">
        <v>344</v>
      </c>
      <c r="B346" s="69" t="s">
        <v>3157</v>
      </c>
      <c r="C346" s="69" t="s">
        <v>3518</v>
      </c>
      <c r="D346" s="70" t="s">
        <v>31</v>
      </c>
      <c r="E346" s="71">
        <v>39380</v>
      </c>
      <c r="F346" s="70" t="s">
        <v>3519</v>
      </c>
      <c r="G346" s="75" t="s">
        <v>2862</v>
      </c>
      <c r="H346" s="71">
        <v>40325</v>
      </c>
    </row>
    <row r="347" spans="1:8" ht="22.5" customHeight="1">
      <c r="A347" s="8">
        <v>345</v>
      </c>
      <c r="B347" s="69" t="s">
        <v>3363</v>
      </c>
      <c r="C347" s="69" t="s">
        <v>3520</v>
      </c>
      <c r="D347" s="70" t="s">
        <v>31</v>
      </c>
      <c r="E347" s="71">
        <v>39385</v>
      </c>
      <c r="F347" s="70" t="s">
        <v>3521</v>
      </c>
      <c r="G347" s="75" t="s">
        <v>2862</v>
      </c>
      <c r="H347" s="71">
        <v>41137</v>
      </c>
    </row>
    <row r="348" spans="1:8" ht="22.5" customHeight="1">
      <c r="A348" s="8">
        <v>346</v>
      </c>
      <c r="B348" s="69" t="s">
        <v>3157</v>
      </c>
      <c r="C348" s="69" t="s">
        <v>3522</v>
      </c>
      <c r="D348" s="70" t="s">
        <v>31</v>
      </c>
      <c r="E348" s="71">
        <v>39366</v>
      </c>
      <c r="F348" s="70" t="s">
        <v>3523</v>
      </c>
      <c r="G348" s="75" t="s">
        <v>2862</v>
      </c>
      <c r="H348" s="71">
        <v>40325</v>
      </c>
    </row>
    <row r="349" spans="1:8" ht="22.5" customHeight="1">
      <c r="A349" s="8">
        <v>347</v>
      </c>
      <c r="B349" s="69" t="s">
        <v>3157</v>
      </c>
      <c r="C349" s="69" t="s">
        <v>3524</v>
      </c>
      <c r="D349" s="70" t="s">
        <v>31</v>
      </c>
      <c r="E349" s="71">
        <v>39366</v>
      </c>
      <c r="F349" s="70" t="s">
        <v>3525</v>
      </c>
      <c r="G349" s="75" t="s">
        <v>2862</v>
      </c>
      <c r="H349" s="71">
        <v>40325</v>
      </c>
    </row>
    <row r="350" spans="1:8" ht="22.5" customHeight="1">
      <c r="A350" s="8">
        <v>348</v>
      </c>
      <c r="B350" s="69" t="s">
        <v>3157</v>
      </c>
      <c r="C350" s="69" t="s">
        <v>3526</v>
      </c>
      <c r="D350" s="70" t="s">
        <v>31</v>
      </c>
      <c r="E350" s="71">
        <v>39366</v>
      </c>
      <c r="F350" s="70" t="s">
        <v>3527</v>
      </c>
      <c r="G350" s="75" t="s">
        <v>2862</v>
      </c>
      <c r="H350" s="71">
        <v>40325</v>
      </c>
    </row>
    <row r="351" spans="1:8" ht="22.5" customHeight="1">
      <c r="A351" s="8">
        <v>349</v>
      </c>
      <c r="B351" s="69" t="s">
        <v>3157</v>
      </c>
      <c r="C351" s="69" t="s">
        <v>3528</v>
      </c>
      <c r="D351" s="70" t="s">
        <v>31</v>
      </c>
      <c r="E351" s="71">
        <v>39366</v>
      </c>
      <c r="F351" s="70" t="s">
        <v>3529</v>
      </c>
      <c r="G351" s="75" t="s">
        <v>2862</v>
      </c>
      <c r="H351" s="71">
        <v>40325</v>
      </c>
    </row>
    <row r="352" spans="1:8" ht="22.5" customHeight="1">
      <c r="A352" s="8">
        <v>350</v>
      </c>
      <c r="B352" s="69" t="s">
        <v>3157</v>
      </c>
      <c r="C352" s="69" t="s">
        <v>3530</v>
      </c>
      <c r="D352" s="70" t="s">
        <v>31</v>
      </c>
      <c r="E352" s="71">
        <v>39366</v>
      </c>
      <c r="F352" s="70" t="s">
        <v>3531</v>
      </c>
      <c r="G352" s="75" t="s">
        <v>2862</v>
      </c>
      <c r="H352" s="71">
        <v>40325</v>
      </c>
    </row>
    <row r="353" spans="1:8" ht="22.5" customHeight="1">
      <c r="A353" s="8">
        <v>351</v>
      </c>
      <c r="B353" s="69" t="s">
        <v>3157</v>
      </c>
      <c r="C353" s="69" t="s">
        <v>3532</v>
      </c>
      <c r="D353" s="70" t="s">
        <v>31</v>
      </c>
      <c r="E353" s="71">
        <v>39372</v>
      </c>
      <c r="F353" s="70" t="s">
        <v>3533</v>
      </c>
      <c r="G353" s="75" t="s">
        <v>2862</v>
      </c>
      <c r="H353" s="71">
        <v>40325</v>
      </c>
    </row>
    <row r="354" spans="1:8" ht="22.5" customHeight="1">
      <c r="A354" s="8">
        <v>352</v>
      </c>
      <c r="B354" s="69" t="s">
        <v>3157</v>
      </c>
      <c r="C354" s="69" t="s">
        <v>3534</v>
      </c>
      <c r="D354" s="70" t="s">
        <v>31</v>
      </c>
      <c r="E354" s="71">
        <v>39372</v>
      </c>
      <c r="F354" s="70" t="s">
        <v>3535</v>
      </c>
      <c r="G354" s="75" t="s">
        <v>2862</v>
      </c>
      <c r="H354" s="71">
        <v>40325</v>
      </c>
    </row>
    <row r="355" spans="1:8" ht="22.5" customHeight="1">
      <c r="A355" s="8">
        <v>353</v>
      </c>
      <c r="B355" s="69" t="s">
        <v>3157</v>
      </c>
      <c r="C355" s="69" t="s">
        <v>3536</v>
      </c>
      <c r="D355" s="70" t="s">
        <v>31</v>
      </c>
      <c r="E355" s="71">
        <v>39372</v>
      </c>
      <c r="F355" s="70" t="s">
        <v>3537</v>
      </c>
      <c r="G355" s="75" t="s">
        <v>2862</v>
      </c>
      <c r="H355" s="71">
        <v>40325</v>
      </c>
    </row>
    <row r="356" spans="1:8" ht="22.5" customHeight="1">
      <c r="A356" s="8">
        <v>354</v>
      </c>
      <c r="B356" s="69" t="s">
        <v>3157</v>
      </c>
      <c r="C356" s="69" t="s">
        <v>3538</v>
      </c>
      <c r="D356" s="70" t="s">
        <v>31</v>
      </c>
      <c r="E356" s="71">
        <v>39372</v>
      </c>
      <c r="F356" s="70" t="s">
        <v>3539</v>
      </c>
      <c r="G356" s="75" t="s">
        <v>2862</v>
      </c>
      <c r="H356" s="71">
        <v>40325</v>
      </c>
    </row>
    <row r="357" spans="1:8" ht="22.5" customHeight="1">
      <c r="A357" s="8">
        <v>355</v>
      </c>
      <c r="B357" s="69" t="s">
        <v>419</v>
      </c>
      <c r="C357" s="69" t="s">
        <v>3540</v>
      </c>
      <c r="D357" s="70" t="s">
        <v>31</v>
      </c>
      <c r="E357" s="71">
        <v>39385</v>
      </c>
      <c r="F357" s="70" t="s">
        <v>3541</v>
      </c>
      <c r="G357" s="75" t="s">
        <v>2862</v>
      </c>
      <c r="H357" s="71">
        <v>40647</v>
      </c>
    </row>
    <row r="358" spans="1:8" ht="22.5" customHeight="1">
      <c r="A358" s="8">
        <v>356</v>
      </c>
      <c r="B358" s="69" t="s">
        <v>3542</v>
      </c>
      <c r="C358" s="69"/>
      <c r="D358" s="70" t="s">
        <v>31</v>
      </c>
      <c r="E358" s="71">
        <v>39408</v>
      </c>
      <c r="F358" s="70" t="s">
        <v>3543</v>
      </c>
      <c r="G358" s="75" t="s">
        <v>2862</v>
      </c>
      <c r="H358" s="71">
        <v>41053</v>
      </c>
    </row>
    <row r="359" spans="1:8" ht="22.5" customHeight="1">
      <c r="A359" s="8">
        <v>357</v>
      </c>
      <c r="B359" s="69" t="s">
        <v>419</v>
      </c>
      <c r="C359" s="69" t="s">
        <v>3544</v>
      </c>
      <c r="D359" s="70" t="s">
        <v>31</v>
      </c>
      <c r="E359" s="71">
        <v>39408</v>
      </c>
      <c r="F359" s="70" t="s">
        <v>3545</v>
      </c>
      <c r="G359" s="75" t="s">
        <v>2862</v>
      </c>
      <c r="H359" s="71">
        <v>40493</v>
      </c>
    </row>
    <row r="360" spans="1:8" ht="22.5" customHeight="1">
      <c r="A360" s="8">
        <v>358</v>
      </c>
      <c r="B360" s="76" t="s">
        <v>3157</v>
      </c>
      <c r="C360" s="76" t="s">
        <v>3546</v>
      </c>
      <c r="D360" s="77" t="s">
        <v>31</v>
      </c>
      <c r="E360" s="78">
        <v>39408</v>
      </c>
      <c r="F360" s="77" t="s">
        <v>3547</v>
      </c>
      <c r="G360" s="79" t="s">
        <v>2862</v>
      </c>
      <c r="H360" s="78">
        <v>40325</v>
      </c>
    </row>
    <row r="361" spans="1:8" ht="22.5" customHeight="1">
      <c r="A361" s="8">
        <v>359</v>
      </c>
      <c r="B361" s="76" t="s">
        <v>3157</v>
      </c>
      <c r="C361" s="76" t="s">
        <v>3548</v>
      </c>
      <c r="D361" s="77" t="s">
        <v>31</v>
      </c>
      <c r="E361" s="78">
        <v>39408</v>
      </c>
      <c r="F361" s="77" t="s">
        <v>3549</v>
      </c>
      <c r="G361" s="79" t="s">
        <v>2862</v>
      </c>
      <c r="H361" s="78">
        <v>40325</v>
      </c>
    </row>
    <row r="362" spans="1:8" ht="22.5" customHeight="1">
      <c r="A362" s="8">
        <v>360</v>
      </c>
      <c r="B362" s="76" t="s">
        <v>3157</v>
      </c>
      <c r="C362" s="76" t="s">
        <v>3550</v>
      </c>
      <c r="D362" s="77" t="s">
        <v>31</v>
      </c>
      <c r="E362" s="78">
        <v>39408</v>
      </c>
      <c r="F362" s="77" t="s">
        <v>3551</v>
      </c>
      <c r="G362" s="79" t="s">
        <v>2862</v>
      </c>
      <c r="H362" s="78">
        <v>40325</v>
      </c>
    </row>
    <row r="363" spans="1:8" ht="22.5" customHeight="1">
      <c r="A363" s="8">
        <v>361</v>
      </c>
      <c r="B363" s="76" t="s">
        <v>3157</v>
      </c>
      <c r="C363" s="76" t="s">
        <v>3552</v>
      </c>
      <c r="D363" s="77" t="s">
        <v>31</v>
      </c>
      <c r="E363" s="78">
        <v>39408</v>
      </c>
      <c r="F363" s="77" t="s">
        <v>3553</v>
      </c>
      <c r="G363" s="79" t="s">
        <v>2862</v>
      </c>
      <c r="H363" s="78">
        <v>40325</v>
      </c>
    </row>
    <row r="364" spans="1:8" ht="22.5" customHeight="1">
      <c r="A364" s="8">
        <v>362</v>
      </c>
      <c r="B364" s="76" t="s">
        <v>3157</v>
      </c>
      <c r="C364" s="76" t="s">
        <v>3554</v>
      </c>
      <c r="D364" s="77" t="s">
        <v>31</v>
      </c>
      <c r="E364" s="78">
        <v>39408</v>
      </c>
      <c r="F364" s="77" t="s">
        <v>3555</v>
      </c>
      <c r="G364" s="79" t="s">
        <v>2862</v>
      </c>
      <c r="H364" s="78">
        <v>40325</v>
      </c>
    </row>
    <row r="365" spans="1:8" ht="22.5" customHeight="1">
      <c r="A365" s="8">
        <v>363</v>
      </c>
      <c r="B365" s="76" t="s">
        <v>3157</v>
      </c>
      <c r="C365" s="76" t="s">
        <v>3556</v>
      </c>
      <c r="D365" s="77" t="s">
        <v>31</v>
      </c>
      <c r="E365" s="78">
        <v>39414</v>
      </c>
      <c r="F365" s="77" t="s">
        <v>3557</v>
      </c>
      <c r="G365" s="79" t="s">
        <v>2862</v>
      </c>
      <c r="H365" s="78">
        <v>40325</v>
      </c>
    </row>
    <row r="366" spans="1:8" ht="22.5" customHeight="1">
      <c r="A366" s="8">
        <v>364</v>
      </c>
      <c r="B366" s="76" t="s">
        <v>3157</v>
      </c>
      <c r="C366" s="76" t="s">
        <v>3558</v>
      </c>
      <c r="D366" s="77" t="s">
        <v>31</v>
      </c>
      <c r="E366" s="78">
        <v>39414</v>
      </c>
      <c r="F366" s="77" t="s">
        <v>3559</v>
      </c>
      <c r="G366" s="79" t="s">
        <v>2862</v>
      </c>
      <c r="H366" s="78">
        <v>40325</v>
      </c>
    </row>
    <row r="367" spans="1:8" ht="22.5" customHeight="1">
      <c r="A367" s="80">
        <v>365</v>
      </c>
      <c r="B367" s="76" t="s">
        <v>3157</v>
      </c>
      <c r="C367" s="76" t="s">
        <v>3560</v>
      </c>
      <c r="D367" s="77" t="s">
        <v>31</v>
      </c>
      <c r="E367" s="78">
        <v>39414</v>
      </c>
      <c r="F367" s="77" t="s">
        <v>3561</v>
      </c>
      <c r="G367" s="79" t="s">
        <v>2862</v>
      </c>
      <c r="H367" s="78">
        <v>40325</v>
      </c>
    </row>
    <row r="368" spans="1:8" ht="22.5" customHeight="1">
      <c r="A368" s="80">
        <v>366</v>
      </c>
      <c r="B368" s="76" t="s">
        <v>3157</v>
      </c>
      <c r="C368" s="76" t="s">
        <v>3562</v>
      </c>
      <c r="D368" s="77" t="s">
        <v>31</v>
      </c>
      <c r="E368" s="78">
        <v>39414</v>
      </c>
      <c r="F368" s="77" t="s">
        <v>3563</v>
      </c>
      <c r="G368" s="79" t="s">
        <v>2862</v>
      </c>
      <c r="H368" s="78">
        <v>40325</v>
      </c>
    </row>
    <row r="369" spans="1:8" ht="22.5" customHeight="1">
      <c r="A369" s="80">
        <v>367</v>
      </c>
      <c r="B369" s="76" t="s">
        <v>3157</v>
      </c>
      <c r="C369" s="76" t="s">
        <v>3564</v>
      </c>
      <c r="D369" s="77" t="s">
        <v>31</v>
      </c>
      <c r="E369" s="78">
        <v>39414</v>
      </c>
      <c r="F369" s="77" t="s">
        <v>3565</v>
      </c>
      <c r="G369" s="79" t="s">
        <v>2862</v>
      </c>
      <c r="H369" s="78">
        <v>40325</v>
      </c>
    </row>
    <row r="370" spans="1:8" ht="22.5" customHeight="1">
      <c r="A370" s="80">
        <v>368</v>
      </c>
      <c r="B370" s="76" t="s">
        <v>3157</v>
      </c>
      <c r="C370" s="76" t="s">
        <v>3566</v>
      </c>
      <c r="D370" s="77" t="s">
        <v>31</v>
      </c>
      <c r="E370" s="78">
        <v>39414</v>
      </c>
      <c r="F370" s="77" t="s">
        <v>3567</v>
      </c>
      <c r="G370" s="79" t="s">
        <v>2862</v>
      </c>
      <c r="H370" s="78">
        <v>40325</v>
      </c>
    </row>
    <row r="371" spans="1:8" ht="22.5" customHeight="1">
      <c r="A371" s="80">
        <v>369</v>
      </c>
      <c r="B371" s="76" t="s">
        <v>3568</v>
      </c>
      <c r="C371" s="76"/>
      <c r="D371" s="77" t="s">
        <v>31</v>
      </c>
      <c r="E371" s="78">
        <v>39414</v>
      </c>
      <c r="F371" s="77" t="s">
        <v>3569</v>
      </c>
      <c r="G371" s="79" t="s">
        <v>2862</v>
      </c>
      <c r="H371" s="78">
        <v>40206</v>
      </c>
    </row>
    <row r="372" spans="1:8" ht="22.5" customHeight="1">
      <c r="A372" s="80">
        <v>370</v>
      </c>
      <c r="B372" s="76" t="s">
        <v>753</v>
      </c>
      <c r="C372" s="76" t="s">
        <v>3570</v>
      </c>
      <c r="D372" s="77" t="s">
        <v>31</v>
      </c>
      <c r="E372" s="78">
        <v>39414</v>
      </c>
      <c r="F372" s="77" t="s">
        <v>3571</v>
      </c>
      <c r="G372" s="79" t="s">
        <v>2862</v>
      </c>
      <c r="H372" s="78">
        <v>40920</v>
      </c>
    </row>
    <row r="373" spans="1:8" ht="22.5" customHeight="1">
      <c r="A373" s="80">
        <v>371</v>
      </c>
      <c r="B373" s="76" t="s">
        <v>3572</v>
      </c>
      <c r="C373" s="76"/>
      <c r="D373" s="77" t="s">
        <v>31</v>
      </c>
      <c r="E373" s="78">
        <v>39429</v>
      </c>
      <c r="F373" s="77" t="s">
        <v>3573</v>
      </c>
      <c r="G373" s="79" t="s">
        <v>2862</v>
      </c>
      <c r="H373" s="78">
        <v>40367</v>
      </c>
    </row>
    <row r="374" spans="1:8" ht="22.5" customHeight="1">
      <c r="A374" s="80">
        <v>372</v>
      </c>
      <c r="B374" s="76" t="s">
        <v>419</v>
      </c>
      <c r="C374" s="76" t="s">
        <v>3574</v>
      </c>
      <c r="D374" s="77" t="s">
        <v>31</v>
      </c>
      <c r="E374" s="78">
        <v>39429</v>
      </c>
      <c r="F374" s="77" t="s">
        <v>3575</v>
      </c>
      <c r="G374" s="79" t="s">
        <v>2862</v>
      </c>
      <c r="H374" s="78">
        <v>40647</v>
      </c>
    </row>
    <row r="375" spans="1:8" ht="22.5" customHeight="1">
      <c r="A375" s="80">
        <v>373</v>
      </c>
      <c r="B375" s="76" t="s">
        <v>3157</v>
      </c>
      <c r="C375" s="76" t="s">
        <v>3576</v>
      </c>
      <c r="D375" s="77" t="s">
        <v>31</v>
      </c>
      <c r="E375" s="78">
        <v>39429</v>
      </c>
      <c r="F375" s="77" t="s">
        <v>3577</v>
      </c>
      <c r="G375" s="79" t="s">
        <v>2862</v>
      </c>
      <c r="H375" s="78">
        <v>40325</v>
      </c>
    </row>
    <row r="376" spans="1:8" ht="22.5" customHeight="1">
      <c r="A376" s="80">
        <v>374</v>
      </c>
      <c r="B376" s="76" t="s">
        <v>419</v>
      </c>
      <c r="C376" s="76" t="s">
        <v>3064</v>
      </c>
      <c r="D376" s="77" t="s">
        <v>31</v>
      </c>
      <c r="E376" s="78">
        <v>39429</v>
      </c>
      <c r="F376" s="77" t="s">
        <v>3578</v>
      </c>
      <c r="G376" s="79" t="s">
        <v>2862</v>
      </c>
      <c r="H376" s="78">
        <v>40647</v>
      </c>
    </row>
    <row r="377" spans="1:8" ht="22.5" customHeight="1">
      <c r="A377" s="80">
        <v>375</v>
      </c>
      <c r="B377" s="76" t="s">
        <v>3101</v>
      </c>
      <c r="C377" s="76" t="s">
        <v>3579</v>
      </c>
      <c r="D377" s="77" t="s">
        <v>31</v>
      </c>
      <c r="E377" s="78">
        <v>39429</v>
      </c>
      <c r="F377" s="77" t="s">
        <v>3580</v>
      </c>
      <c r="G377" s="79" t="s">
        <v>2862</v>
      </c>
      <c r="H377" s="78">
        <v>40647</v>
      </c>
    </row>
    <row r="378" spans="1:8" ht="22.5" customHeight="1">
      <c r="A378" s="80">
        <v>376</v>
      </c>
      <c r="B378" s="76" t="s">
        <v>3157</v>
      </c>
      <c r="C378" s="76" t="s">
        <v>3581</v>
      </c>
      <c r="D378" s="77" t="s">
        <v>31</v>
      </c>
      <c r="E378" s="78">
        <v>39471</v>
      </c>
      <c r="F378" s="77" t="s">
        <v>3582</v>
      </c>
      <c r="G378" s="79" t="s">
        <v>2862</v>
      </c>
      <c r="H378" s="78">
        <v>40325</v>
      </c>
    </row>
    <row r="379" spans="1:8" ht="22.5" customHeight="1">
      <c r="A379" s="80">
        <v>377</v>
      </c>
      <c r="B379" s="76" t="s">
        <v>3157</v>
      </c>
      <c r="C379" s="76" t="s">
        <v>3583</v>
      </c>
      <c r="D379" s="77" t="s">
        <v>31</v>
      </c>
      <c r="E379" s="78">
        <v>39471</v>
      </c>
      <c r="F379" s="77" t="s">
        <v>3584</v>
      </c>
      <c r="G379" s="79" t="s">
        <v>2862</v>
      </c>
      <c r="H379" s="78">
        <v>40325</v>
      </c>
    </row>
    <row r="380" spans="1:8" ht="22.5" customHeight="1">
      <c r="A380" s="80">
        <v>378</v>
      </c>
      <c r="B380" s="76" t="s">
        <v>3157</v>
      </c>
      <c r="C380" s="76" t="s">
        <v>3585</v>
      </c>
      <c r="D380" s="77" t="s">
        <v>31</v>
      </c>
      <c r="E380" s="78">
        <v>39471</v>
      </c>
      <c r="F380" s="77" t="s">
        <v>3586</v>
      </c>
      <c r="G380" s="79" t="s">
        <v>2862</v>
      </c>
      <c r="H380" s="78">
        <v>40325</v>
      </c>
    </row>
    <row r="381" spans="1:8" ht="22.5" customHeight="1">
      <c r="A381" s="80">
        <v>379</v>
      </c>
      <c r="B381" s="76" t="s">
        <v>3157</v>
      </c>
      <c r="C381" s="76" t="s">
        <v>3587</v>
      </c>
      <c r="D381" s="77" t="s">
        <v>31</v>
      </c>
      <c r="E381" s="78">
        <v>39471</v>
      </c>
      <c r="F381" s="77" t="s">
        <v>3588</v>
      </c>
      <c r="G381" s="79" t="s">
        <v>2862</v>
      </c>
      <c r="H381" s="78">
        <v>40325</v>
      </c>
    </row>
    <row r="382" spans="1:8" ht="22.5" customHeight="1">
      <c r="A382" s="80">
        <v>380</v>
      </c>
      <c r="B382" s="76" t="s">
        <v>3157</v>
      </c>
      <c r="C382" s="76" t="s">
        <v>3589</v>
      </c>
      <c r="D382" s="77" t="s">
        <v>31</v>
      </c>
      <c r="E382" s="78">
        <v>39471</v>
      </c>
      <c r="F382" s="77" t="s">
        <v>3590</v>
      </c>
      <c r="G382" s="79" t="s">
        <v>2862</v>
      </c>
      <c r="H382" s="78">
        <v>40325</v>
      </c>
    </row>
    <row r="383" spans="1:8" ht="22.5" customHeight="1">
      <c r="A383" s="80">
        <v>381</v>
      </c>
      <c r="B383" s="76" t="s">
        <v>3157</v>
      </c>
      <c r="C383" s="76" t="s">
        <v>3591</v>
      </c>
      <c r="D383" s="77" t="s">
        <v>31</v>
      </c>
      <c r="E383" s="78">
        <v>39471</v>
      </c>
      <c r="F383" s="77" t="s">
        <v>3592</v>
      </c>
      <c r="G383" s="79" t="s">
        <v>2862</v>
      </c>
      <c r="H383" s="78">
        <v>40325</v>
      </c>
    </row>
    <row r="384" spans="1:8" ht="22.5" customHeight="1">
      <c r="A384" s="80">
        <v>382</v>
      </c>
      <c r="B384" s="76" t="s">
        <v>3593</v>
      </c>
      <c r="C384" s="76"/>
      <c r="D384" s="77" t="s">
        <v>31</v>
      </c>
      <c r="E384" s="78">
        <v>39478</v>
      </c>
      <c r="F384" s="77" t="s">
        <v>3594</v>
      </c>
      <c r="G384" s="79" t="s">
        <v>2862</v>
      </c>
      <c r="H384" s="78">
        <v>40675</v>
      </c>
    </row>
    <row r="385" spans="1:8" ht="22.5" customHeight="1">
      <c r="A385" s="80">
        <v>383</v>
      </c>
      <c r="B385" s="76" t="s">
        <v>3157</v>
      </c>
      <c r="C385" s="76" t="s">
        <v>3595</v>
      </c>
      <c r="D385" s="77" t="s">
        <v>31</v>
      </c>
      <c r="E385" s="78">
        <v>39478</v>
      </c>
      <c r="F385" s="77" t="s">
        <v>3596</v>
      </c>
      <c r="G385" s="79" t="s">
        <v>2862</v>
      </c>
      <c r="H385" s="78">
        <v>40325</v>
      </c>
    </row>
    <row r="386" spans="1:8" ht="22.5" customHeight="1">
      <c r="A386" s="80">
        <v>384</v>
      </c>
      <c r="B386" s="76" t="s">
        <v>3157</v>
      </c>
      <c r="C386" s="76" t="s">
        <v>3597</v>
      </c>
      <c r="D386" s="77" t="s">
        <v>31</v>
      </c>
      <c r="E386" s="78">
        <v>39478</v>
      </c>
      <c r="F386" s="77" t="s">
        <v>3598</v>
      </c>
      <c r="G386" s="79" t="s">
        <v>2862</v>
      </c>
      <c r="H386" s="78">
        <v>40325</v>
      </c>
    </row>
    <row r="387" spans="1:8" ht="22.5" customHeight="1">
      <c r="A387" s="80">
        <v>385</v>
      </c>
      <c r="B387" s="76" t="s">
        <v>3157</v>
      </c>
      <c r="C387" s="76" t="s">
        <v>3599</v>
      </c>
      <c r="D387" s="77" t="s">
        <v>31</v>
      </c>
      <c r="E387" s="78">
        <v>39478</v>
      </c>
      <c r="F387" s="77" t="s">
        <v>3600</v>
      </c>
      <c r="G387" s="79" t="s">
        <v>2862</v>
      </c>
      <c r="H387" s="78">
        <v>40325</v>
      </c>
    </row>
    <row r="388" spans="1:8" ht="22.5" customHeight="1">
      <c r="A388" s="80">
        <v>386</v>
      </c>
      <c r="B388" s="76" t="s">
        <v>3157</v>
      </c>
      <c r="C388" s="76" t="s">
        <v>3601</v>
      </c>
      <c r="D388" s="77" t="s">
        <v>31</v>
      </c>
      <c r="E388" s="78">
        <v>39478</v>
      </c>
      <c r="F388" s="77" t="s">
        <v>3602</v>
      </c>
      <c r="G388" s="79" t="s">
        <v>2862</v>
      </c>
      <c r="H388" s="78">
        <v>40325</v>
      </c>
    </row>
    <row r="389" spans="1:8" ht="22.5" customHeight="1">
      <c r="A389" s="80">
        <v>387</v>
      </c>
      <c r="B389" s="76" t="s">
        <v>3161</v>
      </c>
      <c r="C389" s="76" t="s">
        <v>3603</v>
      </c>
      <c r="D389" s="77" t="s">
        <v>31</v>
      </c>
      <c r="E389" s="78">
        <v>39503</v>
      </c>
      <c r="F389" s="77" t="s">
        <v>3604</v>
      </c>
      <c r="G389" s="79" t="s">
        <v>2862</v>
      </c>
      <c r="H389" s="78">
        <v>40836</v>
      </c>
    </row>
    <row r="390" spans="1:8" ht="22.5" customHeight="1">
      <c r="A390" s="80">
        <v>388</v>
      </c>
      <c r="B390" s="76" t="s">
        <v>3161</v>
      </c>
      <c r="C390" s="76" t="s">
        <v>3605</v>
      </c>
      <c r="D390" s="77" t="s">
        <v>31</v>
      </c>
      <c r="E390" s="78">
        <v>39503</v>
      </c>
      <c r="F390" s="77" t="s">
        <v>3606</v>
      </c>
      <c r="G390" s="79" t="s">
        <v>2862</v>
      </c>
      <c r="H390" s="78">
        <v>40836</v>
      </c>
    </row>
    <row r="391" spans="1:8" ht="22.5" customHeight="1">
      <c r="A391" s="80">
        <v>389</v>
      </c>
      <c r="B391" s="76" t="s">
        <v>3157</v>
      </c>
      <c r="C391" s="76" t="s">
        <v>3607</v>
      </c>
      <c r="D391" s="77" t="s">
        <v>31</v>
      </c>
      <c r="E391" s="78">
        <v>39503</v>
      </c>
      <c r="F391" s="77" t="s">
        <v>3608</v>
      </c>
      <c r="G391" s="79" t="s">
        <v>2862</v>
      </c>
      <c r="H391" s="78">
        <v>40325</v>
      </c>
    </row>
    <row r="392" spans="1:8" ht="22.5" customHeight="1">
      <c r="A392" s="80">
        <v>390</v>
      </c>
      <c r="B392" s="76" t="s">
        <v>3157</v>
      </c>
      <c r="C392" s="76" t="s">
        <v>3609</v>
      </c>
      <c r="D392" s="77" t="s">
        <v>31</v>
      </c>
      <c r="E392" s="78">
        <v>39503</v>
      </c>
      <c r="F392" s="77" t="s">
        <v>3610</v>
      </c>
      <c r="G392" s="79" t="s">
        <v>2862</v>
      </c>
      <c r="H392" s="78">
        <v>40325</v>
      </c>
    </row>
    <row r="393" spans="1:8" ht="22.5" customHeight="1">
      <c r="A393" s="80">
        <v>391</v>
      </c>
      <c r="B393" s="76" t="s">
        <v>3157</v>
      </c>
      <c r="C393" s="76" t="s">
        <v>3611</v>
      </c>
      <c r="D393" s="77" t="s">
        <v>31</v>
      </c>
      <c r="E393" s="78">
        <v>39503</v>
      </c>
      <c r="F393" s="77" t="s">
        <v>3612</v>
      </c>
      <c r="G393" s="79" t="s">
        <v>2862</v>
      </c>
      <c r="H393" s="78">
        <v>40325</v>
      </c>
    </row>
    <row r="394" spans="1:8" ht="22.5" customHeight="1">
      <c r="A394" s="80">
        <v>392</v>
      </c>
      <c r="B394" s="76" t="s">
        <v>3157</v>
      </c>
      <c r="C394" s="76" t="s">
        <v>3613</v>
      </c>
      <c r="D394" s="77" t="s">
        <v>31</v>
      </c>
      <c r="E394" s="78">
        <v>39503</v>
      </c>
      <c r="F394" s="77" t="s">
        <v>3614</v>
      </c>
      <c r="G394" s="79" t="s">
        <v>2862</v>
      </c>
      <c r="H394" s="78">
        <v>40325</v>
      </c>
    </row>
    <row r="395" spans="1:8" ht="22.5" customHeight="1">
      <c r="A395" s="80">
        <v>393</v>
      </c>
      <c r="B395" s="76" t="s">
        <v>3157</v>
      </c>
      <c r="C395" s="76" t="s">
        <v>3615</v>
      </c>
      <c r="D395" s="77" t="s">
        <v>31</v>
      </c>
      <c r="E395" s="78">
        <v>39503</v>
      </c>
      <c r="F395" s="77" t="s">
        <v>3616</v>
      </c>
      <c r="G395" s="79" t="s">
        <v>2862</v>
      </c>
      <c r="H395" s="78">
        <v>40325</v>
      </c>
    </row>
    <row r="396" spans="1:8" ht="22.5" customHeight="1">
      <c r="A396" s="80">
        <v>394</v>
      </c>
      <c r="B396" s="76" t="s">
        <v>3157</v>
      </c>
      <c r="C396" s="76" t="s">
        <v>3617</v>
      </c>
      <c r="D396" s="77" t="s">
        <v>31</v>
      </c>
      <c r="E396" s="78">
        <v>39503</v>
      </c>
      <c r="F396" s="77" t="s">
        <v>3618</v>
      </c>
      <c r="G396" s="79" t="s">
        <v>2862</v>
      </c>
      <c r="H396" s="78">
        <v>40325</v>
      </c>
    </row>
    <row r="397" spans="1:8" ht="22.5" customHeight="1">
      <c r="A397" s="80">
        <v>395</v>
      </c>
      <c r="B397" s="76" t="s">
        <v>3157</v>
      </c>
      <c r="C397" s="76" t="s">
        <v>3619</v>
      </c>
      <c r="D397" s="77" t="s">
        <v>31</v>
      </c>
      <c r="E397" s="78">
        <v>39503</v>
      </c>
      <c r="F397" s="77" t="s">
        <v>3620</v>
      </c>
      <c r="G397" s="79" t="s">
        <v>2862</v>
      </c>
      <c r="H397" s="78">
        <v>40325</v>
      </c>
    </row>
    <row r="398" spans="1:8" ht="22.5" customHeight="1">
      <c r="A398" s="80">
        <v>396</v>
      </c>
      <c r="B398" s="76" t="s">
        <v>419</v>
      </c>
      <c r="C398" s="76" t="s">
        <v>228</v>
      </c>
      <c r="D398" s="77" t="s">
        <v>31</v>
      </c>
      <c r="E398" s="78">
        <v>39541</v>
      </c>
      <c r="F398" s="77" t="s">
        <v>3621</v>
      </c>
      <c r="G398" s="79" t="s">
        <v>2862</v>
      </c>
      <c r="H398" s="78">
        <v>40647</v>
      </c>
    </row>
    <row r="399" spans="1:8" ht="22.5" customHeight="1">
      <c r="A399" s="80">
        <v>397</v>
      </c>
      <c r="B399" s="76" t="s">
        <v>3157</v>
      </c>
      <c r="C399" s="76" t="s">
        <v>3622</v>
      </c>
      <c r="D399" s="77" t="s">
        <v>31</v>
      </c>
      <c r="E399" s="78">
        <v>39503</v>
      </c>
      <c r="F399" s="77" t="s">
        <v>3623</v>
      </c>
      <c r="G399" s="79" t="s">
        <v>2862</v>
      </c>
      <c r="H399" s="78">
        <v>40325</v>
      </c>
    </row>
    <row r="400" spans="1:8" ht="22.5" customHeight="1">
      <c r="A400" s="80">
        <v>398</v>
      </c>
      <c r="B400" s="76" t="s">
        <v>419</v>
      </c>
      <c r="C400" s="76" t="s">
        <v>3624</v>
      </c>
      <c r="D400" s="77" t="s">
        <v>31</v>
      </c>
      <c r="E400" s="78">
        <v>39575</v>
      </c>
      <c r="F400" s="77" t="s">
        <v>3625</v>
      </c>
      <c r="G400" s="79" t="s">
        <v>2862</v>
      </c>
      <c r="H400" s="78">
        <v>40493</v>
      </c>
    </row>
    <row r="401" spans="1:8" ht="22.5" customHeight="1">
      <c r="A401" s="80">
        <v>399</v>
      </c>
      <c r="B401" s="76" t="s">
        <v>3626</v>
      </c>
      <c r="C401" s="76"/>
      <c r="D401" s="77" t="s">
        <v>31</v>
      </c>
      <c r="E401" s="78">
        <v>39575</v>
      </c>
      <c r="F401" s="77" t="s">
        <v>3627</v>
      </c>
      <c r="G401" s="79" t="s">
        <v>2862</v>
      </c>
      <c r="H401" s="78">
        <v>41291</v>
      </c>
    </row>
    <row r="402" spans="1:8" ht="22.5" customHeight="1">
      <c r="A402" s="80">
        <v>400</v>
      </c>
      <c r="B402" s="76" t="s">
        <v>3157</v>
      </c>
      <c r="C402" s="76" t="s">
        <v>3628</v>
      </c>
      <c r="D402" s="77" t="s">
        <v>31</v>
      </c>
      <c r="E402" s="78">
        <v>39575</v>
      </c>
      <c r="F402" s="77" t="s">
        <v>3629</v>
      </c>
      <c r="G402" s="79" t="s">
        <v>2862</v>
      </c>
      <c r="H402" s="78">
        <v>40325</v>
      </c>
    </row>
    <row r="403" spans="1:8" ht="22.5" customHeight="1">
      <c r="A403" s="80">
        <v>401</v>
      </c>
      <c r="B403" s="76" t="s">
        <v>3157</v>
      </c>
      <c r="C403" s="76" t="s">
        <v>3630</v>
      </c>
      <c r="D403" s="77" t="s">
        <v>31</v>
      </c>
      <c r="E403" s="78">
        <v>39575</v>
      </c>
      <c r="F403" s="77" t="s">
        <v>3631</v>
      </c>
      <c r="G403" s="79" t="s">
        <v>2862</v>
      </c>
      <c r="H403" s="78">
        <v>40325</v>
      </c>
    </row>
    <row r="404" spans="1:8" ht="22.5" customHeight="1">
      <c r="A404" s="80">
        <v>402</v>
      </c>
      <c r="B404" s="76" t="s">
        <v>3157</v>
      </c>
      <c r="C404" s="76" t="s">
        <v>3632</v>
      </c>
      <c r="D404" s="77" t="s">
        <v>31</v>
      </c>
      <c r="E404" s="78">
        <v>39575</v>
      </c>
      <c r="F404" s="77" t="s">
        <v>3633</v>
      </c>
      <c r="G404" s="79" t="s">
        <v>2862</v>
      </c>
      <c r="H404" s="78">
        <v>40325</v>
      </c>
    </row>
    <row r="405" spans="1:8" ht="22.5" customHeight="1">
      <c r="A405" s="80">
        <v>403</v>
      </c>
      <c r="B405" s="76" t="s">
        <v>3157</v>
      </c>
      <c r="C405" s="76" t="s">
        <v>3634</v>
      </c>
      <c r="D405" s="77" t="s">
        <v>31</v>
      </c>
      <c r="E405" s="78">
        <v>39575</v>
      </c>
      <c r="F405" s="77" t="s">
        <v>3635</v>
      </c>
      <c r="G405" s="79" t="s">
        <v>2862</v>
      </c>
      <c r="H405" s="78">
        <v>40325</v>
      </c>
    </row>
    <row r="406" spans="1:8" ht="22.5" customHeight="1">
      <c r="A406" s="80">
        <v>404</v>
      </c>
      <c r="B406" s="76" t="s">
        <v>3157</v>
      </c>
      <c r="C406" s="76" t="s">
        <v>3636</v>
      </c>
      <c r="D406" s="77" t="s">
        <v>31</v>
      </c>
      <c r="E406" s="78">
        <v>39575</v>
      </c>
      <c r="F406" s="77" t="s">
        <v>3637</v>
      </c>
      <c r="G406" s="79" t="s">
        <v>2862</v>
      </c>
      <c r="H406" s="78">
        <v>40325</v>
      </c>
    </row>
    <row r="407" spans="1:8" ht="22.5" customHeight="1">
      <c r="A407" s="80">
        <v>405</v>
      </c>
      <c r="B407" s="76" t="s">
        <v>3157</v>
      </c>
      <c r="C407" s="76" t="s">
        <v>3638</v>
      </c>
      <c r="D407" s="77" t="s">
        <v>31</v>
      </c>
      <c r="E407" s="78">
        <v>39575</v>
      </c>
      <c r="F407" s="77" t="s">
        <v>3639</v>
      </c>
      <c r="G407" s="79" t="s">
        <v>2862</v>
      </c>
      <c r="H407" s="78">
        <v>40325</v>
      </c>
    </row>
    <row r="408" spans="1:8" ht="22.5" customHeight="1">
      <c r="A408" s="80">
        <v>406</v>
      </c>
      <c r="B408" s="76" t="s">
        <v>863</v>
      </c>
      <c r="C408" s="76" t="s">
        <v>900</v>
      </c>
      <c r="D408" s="77" t="s">
        <v>31</v>
      </c>
      <c r="E408" s="78">
        <v>39575</v>
      </c>
      <c r="F408" s="77" t="s">
        <v>3640</v>
      </c>
      <c r="G408" s="79" t="s">
        <v>2862</v>
      </c>
      <c r="H408" s="78">
        <v>40885</v>
      </c>
    </row>
    <row r="409" spans="1:8" ht="22.5" customHeight="1">
      <c r="A409" s="80">
        <v>407</v>
      </c>
      <c r="B409" s="76" t="s">
        <v>419</v>
      </c>
      <c r="C409" s="76" t="s">
        <v>3641</v>
      </c>
      <c r="D409" s="77" t="s">
        <v>31</v>
      </c>
      <c r="E409" s="78">
        <v>39575</v>
      </c>
      <c r="F409" s="77" t="s">
        <v>3642</v>
      </c>
      <c r="G409" s="79" t="s">
        <v>2862</v>
      </c>
      <c r="H409" s="78">
        <v>40493</v>
      </c>
    </row>
    <row r="410" spans="1:8" ht="22.5" customHeight="1">
      <c r="A410" s="80">
        <v>408</v>
      </c>
      <c r="B410" s="76" t="s">
        <v>3157</v>
      </c>
      <c r="C410" s="76" t="s">
        <v>3643</v>
      </c>
      <c r="D410" s="77" t="s">
        <v>31</v>
      </c>
      <c r="E410" s="78">
        <v>39575</v>
      </c>
      <c r="F410" s="77" t="s">
        <v>3644</v>
      </c>
      <c r="G410" s="79" t="s">
        <v>2862</v>
      </c>
      <c r="H410" s="78">
        <v>40325</v>
      </c>
    </row>
    <row r="411" spans="1:8" ht="22.5" customHeight="1">
      <c r="A411" s="80">
        <v>409</v>
      </c>
      <c r="B411" s="76" t="s">
        <v>419</v>
      </c>
      <c r="C411" s="76" t="s">
        <v>3645</v>
      </c>
      <c r="D411" s="77" t="s">
        <v>31</v>
      </c>
      <c r="E411" s="78">
        <v>39575</v>
      </c>
      <c r="F411" s="77" t="s">
        <v>3646</v>
      </c>
      <c r="G411" s="79" t="s">
        <v>2862</v>
      </c>
      <c r="H411" s="78">
        <v>40493</v>
      </c>
    </row>
    <row r="412" spans="1:8" ht="22.5" customHeight="1">
      <c r="A412" s="80">
        <v>410</v>
      </c>
      <c r="B412" s="76" t="s">
        <v>3030</v>
      </c>
      <c r="C412" s="76" t="s">
        <v>3647</v>
      </c>
      <c r="D412" s="77" t="s">
        <v>31</v>
      </c>
      <c r="E412" s="78">
        <v>39612</v>
      </c>
      <c r="F412" s="77" t="s">
        <v>3648</v>
      </c>
      <c r="G412" s="79" t="s">
        <v>2862</v>
      </c>
      <c r="H412" s="78">
        <v>41557</v>
      </c>
    </row>
    <row r="413" spans="1:8" ht="22.5" customHeight="1">
      <c r="A413" s="80">
        <v>411</v>
      </c>
      <c r="B413" s="76" t="s">
        <v>753</v>
      </c>
      <c r="C413" s="76" t="s">
        <v>3034</v>
      </c>
      <c r="D413" s="77" t="s">
        <v>31</v>
      </c>
      <c r="E413" s="78">
        <v>39639</v>
      </c>
      <c r="F413" s="77" t="s">
        <v>3649</v>
      </c>
      <c r="G413" s="79" t="s">
        <v>2862</v>
      </c>
      <c r="H413" s="78">
        <v>41536</v>
      </c>
    </row>
    <row r="414" spans="1:8" ht="22.5" customHeight="1">
      <c r="A414" s="80">
        <v>412</v>
      </c>
      <c r="B414" s="76" t="s">
        <v>3157</v>
      </c>
      <c r="C414" s="76" t="s">
        <v>3650</v>
      </c>
      <c r="D414" s="77" t="s">
        <v>31</v>
      </c>
      <c r="E414" s="78">
        <v>39667</v>
      </c>
      <c r="F414" s="77" t="s">
        <v>3651</v>
      </c>
      <c r="G414" s="79" t="s">
        <v>2862</v>
      </c>
      <c r="H414" s="78">
        <v>40325</v>
      </c>
    </row>
    <row r="415" spans="1:8" ht="22.5" customHeight="1">
      <c r="A415" s="80">
        <v>413</v>
      </c>
      <c r="B415" s="76" t="s">
        <v>875</v>
      </c>
      <c r="C415" s="76" t="s">
        <v>2352</v>
      </c>
      <c r="D415" s="77" t="s">
        <v>31</v>
      </c>
      <c r="E415" s="78">
        <v>39667</v>
      </c>
      <c r="F415" s="77" t="s">
        <v>3652</v>
      </c>
      <c r="G415" s="79" t="s">
        <v>2862</v>
      </c>
      <c r="H415" s="78">
        <v>41326</v>
      </c>
    </row>
    <row r="416" spans="1:8" ht="22.5" customHeight="1">
      <c r="A416" s="80">
        <v>414</v>
      </c>
      <c r="B416" s="76" t="s">
        <v>3036</v>
      </c>
      <c r="C416" s="76" t="s">
        <v>1582</v>
      </c>
      <c r="D416" s="77" t="s">
        <v>31</v>
      </c>
      <c r="E416" s="78">
        <v>39674</v>
      </c>
      <c r="F416" s="77" t="s">
        <v>3653</v>
      </c>
      <c r="G416" s="79" t="s">
        <v>2862</v>
      </c>
      <c r="H416" s="78">
        <v>41557</v>
      </c>
    </row>
    <row r="417" spans="1:8" ht="22.5" customHeight="1">
      <c r="A417" s="80">
        <v>415</v>
      </c>
      <c r="B417" s="76" t="s">
        <v>3654</v>
      </c>
      <c r="C417" s="76"/>
      <c r="D417" s="77" t="s">
        <v>302</v>
      </c>
      <c r="E417" s="78">
        <v>39681</v>
      </c>
      <c r="F417" s="77" t="s">
        <v>3655</v>
      </c>
      <c r="G417" s="79" t="s">
        <v>2901</v>
      </c>
      <c r="H417" s="78">
        <v>41515</v>
      </c>
    </row>
    <row r="418" spans="1:8" ht="22.5" customHeight="1">
      <c r="A418" s="80">
        <v>416</v>
      </c>
      <c r="B418" s="76" t="s">
        <v>1068</v>
      </c>
      <c r="C418" s="76"/>
      <c r="D418" s="77" t="s">
        <v>31</v>
      </c>
      <c r="E418" s="78">
        <v>39695</v>
      </c>
      <c r="F418" s="77" t="s">
        <v>3656</v>
      </c>
      <c r="G418" s="79" t="s">
        <v>2862</v>
      </c>
      <c r="H418" s="78">
        <v>40779</v>
      </c>
    </row>
    <row r="419" spans="1:8" ht="22.5" customHeight="1">
      <c r="A419" s="80">
        <v>417</v>
      </c>
      <c r="B419" s="76" t="s">
        <v>3657</v>
      </c>
      <c r="C419" s="76"/>
      <c r="D419" s="77" t="s">
        <v>31</v>
      </c>
      <c r="E419" s="78">
        <v>39702</v>
      </c>
      <c r="F419" s="77" t="s">
        <v>3658</v>
      </c>
      <c r="G419" s="79" t="s">
        <v>2862</v>
      </c>
      <c r="H419" s="78">
        <v>40885</v>
      </c>
    </row>
    <row r="420" spans="1:8" ht="22.5" customHeight="1">
      <c r="A420" s="80">
        <v>418</v>
      </c>
      <c r="B420" s="76" t="s">
        <v>3157</v>
      </c>
      <c r="C420" s="76" t="s">
        <v>3659</v>
      </c>
      <c r="D420" s="77" t="s">
        <v>31</v>
      </c>
      <c r="E420" s="78">
        <v>39744</v>
      </c>
      <c r="F420" s="77" t="s">
        <v>3660</v>
      </c>
      <c r="G420" s="79" t="s">
        <v>2862</v>
      </c>
      <c r="H420" s="78">
        <v>40619</v>
      </c>
    </row>
    <row r="421" spans="1:8" ht="22.5" customHeight="1">
      <c r="A421" s="80">
        <v>419</v>
      </c>
      <c r="B421" s="76" t="s">
        <v>1485</v>
      </c>
      <c r="C421" s="76"/>
      <c r="D421" s="77" t="s">
        <v>31</v>
      </c>
      <c r="E421" s="78">
        <v>39870</v>
      </c>
      <c r="F421" s="77" t="s">
        <v>3661</v>
      </c>
      <c r="G421" s="79" t="s">
        <v>2862</v>
      </c>
      <c r="H421" s="78">
        <v>41627</v>
      </c>
    </row>
    <row r="422" spans="1:8" ht="22.5" customHeight="1">
      <c r="A422" s="80">
        <v>420</v>
      </c>
      <c r="B422" s="76" t="s">
        <v>3662</v>
      </c>
      <c r="C422" s="76"/>
      <c r="D422" s="77" t="s">
        <v>31</v>
      </c>
      <c r="E422" s="78">
        <v>39940</v>
      </c>
      <c r="F422" s="77" t="s">
        <v>3663</v>
      </c>
      <c r="G422" s="79" t="s">
        <v>2862</v>
      </c>
      <c r="H422" s="78">
        <v>41494</v>
      </c>
    </row>
    <row r="423" spans="1:8" ht="22.5" customHeight="1">
      <c r="A423" s="80">
        <v>421</v>
      </c>
      <c r="B423" s="76" t="s">
        <v>596</v>
      </c>
      <c r="C423" s="76" t="s">
        <v>3664</v>
      </c>
      <c r="D423" s="77" t="s">
        <v>31</v>
      </c>
      <c r="E423" s="78">
        <v>39940</v>
      </c>
      <c r="F423" s="77" t="s">
        <v>3665</v>
      </c>
      <c r="G423" s="79" t="s">
        <v>2862</v>
      </c>
      <c r="H423" s="78">
        <v>41662</v>
      </c>
    </row>
    <row r="424" spans="1:8" ht="22.5" customHeight="1">
      <c r="A424" s="80">
        <v>422</v>
      </c>
      <c r="B424" s="76" t="s">
        <v>3666</v>
      </c>
      <c r="C424" s="76"/>
      <c r="D424" s="77" t="s">
        <v>31</v>
      </c>
      <c r="E424" s="78">
        <v>39968</v>
      </c>
      <c r="F424" s="77" t="s">
        <v>3667</v>
      </c>
      <c r="G424" s="79" t="s">
        <v>2862</v>
      </c>
      <c r="H424" s="78">
        <v>42173</v>
      </c>
    </row>
    <row r="425" spans="1:8" ht="22.5" customHeight="1">
      <c r="A425" s="80">
        <v>423</v>
      </c>
      <c r="B425" s="76" t="s">
        <v>3097</v>
      </c>
      <c r="C425" s="76" t="s">
        <v>3668</v>
      </c>
      <c r="D425" s="77" t="s">
        <v>31</v>
      </c>
      <c r="E425" s="78">
        <v>39975</v>
      </c>
      <c r="F425" s="77" t="s">
        <v>3669</v>
      </c>
      <c r="G425" s="79" t="s">
        <v>2862</v>
      </c>
      <c r="H425" s="78">
        <v>40332</v>
      </c>
    </row>
    <row r="426" spans="1:8" ht="22.5" customHeight="1">
      <c r="A426" s="80">
        <v>424</v>
      </c>
      <c r="B426" s="76" t="s">
        <v>3670</v>
      </c>
      <c r="C426" s="76"/>
      <c r="D426" s="77" t="s">
        <v>31</v>
      </c>
      <c r="E426" s="78">
        <v>40143</v>
      </c>
      <c r="F426" s="77" t="s">
        <v>3671</v>
      </c>
      <c r="G426" s="79" t="s">
        <v>2862</v>
      </c>
      <c r="H426" s="78">
        <v>40787</v>
      </c>
    </row>
    <row r="427" spans="1:8" ht="22.5" customHeight="1">
      <c r="A427" s="80">
        <v>425</v>
      </c>
      <c r="B427" s="76" t="s">
        <v>908</v>
      </c>
      <c r="C427" s="76" t="s">
        <v>3672</v>
      </c>
      <c r="D427" s="77" t="s">
        <v>31</v>
      </c>
      <c r="E427" s="78">
        <v>40157</v>
      </c>
      <c r="F427" s="77" t="s">
        <v>3673</v>
      </c>
      <c r="G427" s="79" t="s">
        <v>2862</v>
      </c>
      <c r="H427" s="78">
        <v>40955</v>
      </c>
    </row>
    <row r="428" spans="1:8" ht="22.5" customHeight="1">
      <c r="A428" s="80">
        <v>426</v>
      </c>
      <c r="B428" s="76" t="s">
        <v>3674</v>
      </c>
      <c r="C428" s="76"/>
      <c r="D428" s="77" t="s">
        <v>31</v>
      </c>
      <c r="E428" s="78">
        <v>40220</v>
      </c>
      <c r="F428" s="77" t="s">
        <v>3675</v>
      </c>
      <c r="G428" s="79" t="s">
        <v>2862</v>
      </c>
      <c r="H428" s="78">
        <v>41620</v>
      </c>
    </row>
    <row r="429" spans="1:8" ht="22.5" customHeight="1">
      <c r="A429" s="80">
        <v>427</v>
      </c>
      <c r="B429" s="76" t="s">
        <v>890</v>
      </c>
      <c r="C429" s="76" t="s">
        <v>3676</v>
      </c>
      <c r="D429" s="77" t="s">
        <v>31</v>
      </c>
      <c r="E429" s="78">
        <v>40359</v>
      </c>
      <c r="F429" s="77" t="s">
        <v>3677</v>
      </c>
      <c r="G429" s="79" t="s">
        <v>2862</v>
      </c>
      <c r="H429" s="78">
        <v>41144</v>
      </c>
    </row>
    <row r="430" spans="1:8" ht="22.5" customHeight="1">
      <c r="A430" s="80">
        <v>428</v>
      </c>
      <c r="B430" s="76" t="s">
        <v>1504</v>
      </c>
      <c r="C430" s="76"/>
      <c r="D430" s="77" t="s">
        <v>714</v>
      </c>
      <c r="E430" s="78">
        <v>40374</v>
      </c>
      <c r="F430" s="77" t="s">
        <v>3678</v>
      </c>
      <c r="G430" s="79" t="s">
        <v>2862</v>
      </c>
      <c r="H430" s="78">
        <v>41347</v>
      </c>
    </row>
    <row r="431" spans="1:8" ht="22.5" customHeight="1">
      <c r="A431" s="80">
        <v>429</v>
      </c>
      <c r="B431" s="76" t="s">
        <v>1630</v>
      </c>
      <c r="C431" s="76"/>
      <c r="D431" s="77" t="s">
        <v>714</v>
      </c>
      <c r="E431" s="78">
        <v>40408</v>
      </c>
      <c r="F431" s="77" t="s">
        <v>3679</v>
      </c>
      <c r="G431" s="79" t="s">
        <v>2862</v>
      </c>
      <c r="H431" s="78">
        <v>41914</v>
      </c>
    </row>
    <row r="432" spans="1:8" ht="22.5" customHeight="1">
      <c r="A432" s="80">
        <v>430</v>
      </c>
      <c r="B432" s="76" t="s">
        <v>596</v>
      </c>
      <c r="C432" s="76" t="s">
        <v>3680</v>
      </c>
      <c r="D432" s="77" t="s">
        <v>31</v>
      </c>
      <c r="E432" s="78">
        <v>40416</v>
      </c>
      <c r="F432" s="77" t="s">
        <v>3681</v>
      </c>
      <c r="G432" s="79" t="s">
        <v>2862</v>
      </c>
      <c r="H432" s="78">
        <v>41662</v>
      </c>
    </row>
    <row r="433" spans="1:8" ht="22.5" customHeight="1">
      <c r="A433" s="80">
        <v>431</v>
      </c>
      <c r="B433" s="76" t="s">
        <v>3682</v>
      </c>
      <c r="C433" s="76"/>
      <c r="D433" s="77" t="s">
        <v>31</v>
      </c>
      <c r="E433" s="78">
        <v>40416</v>
      </c>
      <c r="F433" s="77" t="s">
        <v>3683</v>
      </c>
      <c r="G433" s="79" t="s">
        <v>2901</v>
      </c>
      <c r="H433" s="78">
        <v>41354</v>
      </c>
    </row>
    <row r="434" spans="1:8" ht="22.5" customHeight="1">
      <c r="A434" s="80">
        <v>432</v>
      </c>
      <c r="B434" s="76" t="s">
        <v>3154</v>
      </c>
      <c r="C434" s="76"/>
      <c r="D434" s="77" t="s">
        <v>31</v>
      </c>
      <c r="E434" s="78">
        <v>40416</v>
      </c>
      <c r="F434" s="77" t="s">
        <v>3684</v>
      </c>
      <c r="G434" s="79" t="s">
        <v>2901</v>
      </c>
      <c r="H434" s="78">
        <v>41375</v>
      </c>
    </row>
    <row r="435" spans="1:8" ht="22.5" customHeight="1">
      <c r="A435" s="80">
        <v>433</v>
      </c>
      <c r="B435" s="76" t="s">
        <v>596</v>
      </c>
      <c r="C435" s="76" t="s">
        <v>3685</v>
      </c>
      <c r="D435" s="77" t="s">
        <v>31</v>
      </c>
      <c r="E435" s="78">
        <v>40591</v>
      </c>
      <c r="F435" s="77" t="s">
        <v>3686</v>
      </c>
      <c r="G435" s="79" t="s">
        <v>2862</v>
      </c>
      <c r="H435" s="78">
        <v>41662</v>
      </c>
    </row>
    <row r="436" spans="1:8" ht="22.5" customHeight="1">
      <c r="A436" s="80">
        <v>434</v>
      </c>
      <c r="B436" s="76" t="s">
        <v>1313</v>
      </c>
      <c r="C436" s="76"/>
      <c r="D436" s="77" t="s">
        <v>31</v>
      </c>
      <c r="E436" s="78">
        <v>40667</v>
      </c>
      <c r="F436" s="77" t="s">
        <v>3687</v>
      </c>
      <c r="G436" s="79" t="s">
        <v>2862</v>
      </c>
      <c r="H436" s="78">
        <v>41529</v>
      </c>
    </row>
    <row r="437" spans="1:8" ht="22.5" customHeight="1">
      <c r="A437" s="80">
        <v>435</v>
      </c>
      <c r="B437" s="76" t="s">
        <v>3688</v>
      </c>
      <c r="C437" s="76"/>
      <c r="D437" s="77" t="s">
        <v>31</v>
      </c>
      <c r="E437" s="78">
        <v>40696</v>
      </c>
      <c r="F437" s="77" t="s">
        <v>3689</v>
      </c>
      <c r="G437" s="79" t="s">
        <v>2862</v>
      </c>
      <c r="H437" s="78">
        <v>41291</v>
      </c>
    </row>
    <row r="438" spans="1:8" ht="22.5" customHeight="1">
      <c r="A438" s="80">
        <v>436</v>
      </c>
      <c r="B438" s="76" t="s">
        <v>3690</v>
      </c>
      <c r="C438" s="76"/>
      <c r="D438" s="77" t="s">
        <v>31</v>
      </c>
      <c r="E438" s="78">
        <v>40724</v>
      </c>
      <c r="F438" s="77" t="s">
        <v>3691</v>
      </c>
      <c r="G438" s="79" t="s">
        <v>2862</v>
      </c>
      <c r="H438" s="78">
        <v>42187</v>
      </c>
    </row>
    <row r="439" spans="1:8" ht="22.5" customHeight="1">
      <c r="A439" s="80">
        <v>437</v>
      </c>
      <c r="B439" s="76" t="s">
        <v>2248</v>
      </c>
      <c r="C439" s="76"/>
      <c r="D439" s="77" t="s">
        <v>714</v>
      </c>
      <c r="E439" s="78">
        <v>40920</v>
      </c>
      <c r="F439" s="77" t="s">
        <v>3692</v>
      </c>
      <c r="G439" s="79" t="s">
        <v>2862</v>
      </c>
      <c r="H439" s="78">
        <v>42145</v>
      </c>
    </row>
    <row r="440" spans="1:8" ht="22.5" customHeight="1">
      <c r="A440" s="80">
        <v>438</v>
      </c>
      <c r="B440" s="76" t="s">
        <v>3693</v>
      </c>
      <c r="C440" s="76" t="s">
        <v>3694</v>
      </c>
      <c r="D440" s="77" t="s">
        <v>31</v>
      </c>
      <c r="E440" s="78">
        <v>40983</v>
      </c>
      <c r="F440" s="77" t="s">
        <v>3695</v>
      </c>
      <c r="G440" s="79" t="s">
        <v>2862</v>
      </c>
      <c r="H440" s="78">
        <v>41627</v>
      </c>
    </row>
    <row r="441" spans="1:8" ht="22.5" customHeight="1">
      <c r="A441" s="80">
        <v>439</v>
      </c>
      <c r="B441" s="76" t="s">
        <v>3693</v>
      </c>
      <c r="C441" s="76" t="s">
        <v>3696</v>
      </c>
      <c r="D441" s="77" t="s">
        <v>31</v>
      </c>
      <c r="E441" s="78">
        <v>40983</v>
      </c>
      <c r="F441" s="77" t="s">
        <v>3697</v>
      </c>
      <c r="G441" s="79" t="s">
        <v>2862</v>
      </c>
      <c r="H441" s="78">
        <v>41627</v>
      </c>
    </row>
    <row r="442" spans="1:8" ht="22.5" customHeight="1">
      <c r="A442" s="80">
        <v>440</v>
      </c>
      <c r="B442" s="76" t="s">
        <v>238</v>
      </c>
      <c r="C442" s="76" t="s">
        <v>3698</v>
      </c>
      <c r="D442" s="77" t="s">
        <v>17</v>
      </c>
      <c r="E442" s="78">
        <v>41023</v>
      </c>
      <c r="F442" s="77" t="s">
        <v>3699</v>
      </c>
      <c r="G442" s="79" t="s">
        <v>2862</v>
      </c>
      <c r="H442" s="78">
        <v>41991</v>
      </c>
    </row>
    <row r="443" spans="1:8" ht="22.5" customHeight="1">
      <c r="A443" s="80">
        <v>441</v>
      </c>
      <c r="B443" s="76" t="s">
        <v>3700</v>
      </c>
      <c r="C443" s="76"/>
      <c r="D443" s="77" t="s">
        <v>31</v>
      </c>
      <c r="E443" s="78">
        <v>41074</v>
      </c>
      <c r="F443" s="77" t="s">
        <v>3701</v>
      </c>
      <c r="G443" s="79" t="s">
        <v>2862</v>
      </c>
      <c r="H443" s="78">
        <v>42173</v>
      </c>
    </row>
    <row r="444" spans="1:8" ht="22.5" customHeight="1">
      <c r="A444" s="80">
        <v>442</v>
      </c>
      <c r="B444" s="76" t="s">
        <v>3702</v>
      </c>
      <c r="C444" s="76"/>
      <c r="D444" s="77" t="s">
        <v>31</v>
      </c>
      <c r="E444" s="78">
        <v>41088</v>
      </c>
      <c r="F444" s="77" t="s">
        <v>3703</v>
      </c>
      <c r="G444" s="79" t="s">
        <v>2862</v>
      </c>
      <c r="H444" s="78">
        <v>41515</v>
      </c>
    </row>
    <row r="445" spans="1:8" ht="22.5" customHeight="1">
      <c r="A445" s="80">
        <v>443</v>
      </c>
      <c r="B445" s="76" t="s">
        <v>1416</v>
      </c>
      <c r="C445" s="76"/>
      <c r="D445" s="77" t="s">
        <v>31</v>
      </c>
      <c r="E445" s="78">
        <v>41130</v>
      </c>
      <c r="F445" s="77" t="s">
        <v>3704</v>
      </c>
      <c r="G445" s="79" t="s">
        <v>2862</v>
      </c>
      <c r="H445" s="78">
        <v>41494</v>
      </c>
    </row>
    <row r="446" spans="1:8" ht="22.5" customHeight="1">
      <c r="A446" s="80">
        <v>444</v>
      </c>
      <c r="B446" s="76" t="s">
        <v>3705</v>
      </c>
      <c r="C446" s="76"/>
      <c r="D446" s="77" t="s">
        <v>31</v>
      </c>
      <c r="E446" s="78">
        <v>41151</v>
      </c>
      <c r="F446" s="77" t="s">
        <v>3706</v>
      </c>
      <c r="G446" s="79" t="s">
        <v>2862</v>
      </c>
      <c r="H446" s="78">
        <v>41459</v>
      </c>
    </row>
    <row r="447" spans="1:8" ht="22.5" customHeight="1">
      <c r="A447" s="80">
        <v>445</v>
      </c>
      <c r="B447" s="76" t="s">
        <v>1652</v>
      </c>
      <c r="C447" s="76"/>
      <c r="D447" s="77" t="s">
        <v>714</v>
      </c>
      <c r="E447" s="78">
        <v>41235</v>
      </c>
      <c r="F447" s="77" t="s">
        <v>3707</v>
      </c>
      <c r="G447" s="79" t="s">
        <v>2862</v>
      </c>
      <c r="H447" s="78">
        <v>41935</v>
      </c>
    </row>
    <row r="448" spans="1:8" ht="22.5" customHeight="1">
      <c r="A448" s="80">
        <v>446</v>
      </c>
      <c r="B448" s="76" t="s">
        <v>3708</v>
      </c>
      <c r="C448" s="76"/>
      <c r="D448" s="77" t="s">
        <v>51</v>
      </c>
      <c r="E448" s="78">
        <v>41319</v>
      </c>
      <c r="F448" s="77" t="s">
        <v>3709</v>
      </c>
      <c r="G448" s="79" t="s">
        <v>2862</v>
      </c>
      <c r="H448" s="78">
        <v>41991</v>
      </c>
    </row>
    <row r="449" spans="1:8" ht="22.5" customHeight="1">
      <c r="A449" s="80">
        <v>447</v>
      </c>
      <c r="B449" s="76" t="s">
        <v>3710</v>
      </c>
      <c r="C449" s="76"/>
      <c r="D449" s="77" t="s">
        <v>31</v>
      </c>
      <c r="E449" s="78">
        <v>41403</v>
      </c>
      <c r="F449" s="77" t="s">
        <v>3711</v>
      </c>
      <c r="G449" s="79" t="s">
        <v>2862</v>
      </c>
      <c r="H449" s="78">
        <v>41991</v>
      </c>
    </row>
    <row r="450" spans="1:8" ht="22.5" customHeight="1">
      <c r="A450" s="80">
        <v>448</v>
      </c>
      <c r="B450" s="76" t="s">
        <v>1701</v>
      </c>
      <c r="C450" s="76"/>
      <c r="D450" s="77" t="s">
        <v>31</v>
      </c>
      <c r="E450" s="78">
        <v>41431</v>
      </c>
      <c r="F450" s="77" t="s">
        <v>3712</v>
      </c>
      <c r="G450" s="79" t="s">
        <v>2862</v>
      </c>
      <c r="H450" s="78">
        <v>41963</v>
      </c>
    </row>
    <row r="451" spans="1:8" ht="22.5" customHeight="1">
      <c r="A451" s="80">
        <v>449</v>
      </c>
      <c r="B451" s="76" t="s">
        <v>1456</v>
      </c>
      <c r="C451" s="76"/>
      <c r="D451" s="77" t="s">
        <v>31</v>
      </c>
      <c r="E451" s="78">
        <v>41487</v>
      </c>
      <c r="F451" s="77" t="s">
        <v>3713</v>
      </c>
      <c r="G451" s="79" t="s">
        <v>2862</v>
      </c>
      <c r="H451" s="78">
        <v>42145</v>
      </c>
    </row>
    <row r="452" spans="1:8" ht="22.5" customHeight="1">
      <c r="A452" s="80">
        <v>450</v>
      </c>
      <c r="B452" s="76" t="s">
        <v>1345</v>
      </c>
      <c r="C452" s="76" t="s">
        <v>3714</v>
      </c>
      <c r="D452" s="77" t="s">
        <v>31</v>
      </c>
      <c r="E452" s="78">
        <v>41579</v>
      </c>
      <c r="F452" s="77" t="s">
        <v>3715</v>
      </c>
      <c r="G452" s="79" t="s">
        <v>2862</v>
      </c>
      <c r="H452" s="78">
        <v>42173</v>
      </c>
    </row>
    <row r="453" spans="1:8" ht="22.5" customHeight="1">
      <c r="A453" s="80">
        <v>451</v>
      </c>
      <c r="B453" s="76" t="s">
        <v>1243</v>
      </c>
      <c r="C453" s="76" t="s">
        <v>900</v>
      </c>
      <c r="D453" s="77" t="s">
        <v>714</v>
      </c>
      <c r="E453" s="78">
        <v>41606</v>
      </c>
      <c r="F453" s="77" t="s">
        <v>3716</v>
      </c>
      <c r="G453" s="79" t="s">
        <v>2862</v>
      </c>
      <c r="H453" s="78">
        <v>42475</v>
      </c>
    </row>
    <row r="454" spans="1:8" ht="22.5" customHeight="1">
      <c r="A454" s="80">
        <v>452</v>
      </c>
      <c r="B454" s="76" t="s">
        <v>3717</v>
      </c>
      <c r="C454" s="76"/>
      <c r="D454" s="77" t="s">
        <v>714</v>
      </c>
      <c r="E454" s="78">
        <v>41606</v>
      </c>
      <c r="F454" s="77" t="s">
        <v>3718</v>
      </c>
      <c r="G454" s="79" t="s">
        <v>2862</v>
      </c>
      <c r="H454" s="78">
        <v>41844</v>
      </c>
    </row>
    <row r="455" spans="1:8" ht="22.5" customHeight="1">
      <c r="A455" s="80">
        <v>453</v>
      </c>
      <c r="B455" s="76" t="s">
        <v>3719</v>
      </c>
      <c r="C455" s="76"/>
      <c r="D455" s="77" t="s">
        <v>302</v>
      </c>
      <c r="E455" s="78">
        <v>41613</v>
      </c>
      <c r="F455" s="77" t="s">
        <v>3720</v>
      </c>
      <c r="G455" s="79" t="s">
        <v>2901</v>
      </c>
      <c r="H455" s="78">
        <v>42166</v>
      </c>
    </row>
    <row r="456" spans="1:8" ht="22.5" customHeight="1">
      <c r="A456" s="80">
        <v>454</v>
      </c>
      <c r="B456" s="76" t="s">
        <v>1990</v>
      </c>
      <c r="C456" s="76"/>
      <c r="D456" s="77" t="s">
        <v>714</v>
      </c>
      <c r="E456" s="78">
        <v>41703</v>
      </c>
      <c r="F456" s="77" t="s">
        <v>3721</v>
      </c>
      <c r="G456" s="79" t="s">
        <v>2862</v>
      </c>
      <c r="H456" s="78">
        <v>42068</v>
      </c>
    </row>
    <row r="457" spans="1:8" ht="22.5" customHeight="1">
      <c r="A457" s="80">
        <v>455</v>
      </c>
      <c r="B457" s="76" t="s">
        <v>1567</v>
      </c>
      <c r="C457" s="76"/>
      <c r="D457" s="77" t="s">
        <v>714</v>
      </c>
      <c r="E457" s="78">
        <v>41739</v>
      </c>
      <c r="F457" s="77" t="s">
        <v>3722</v>
      </c>
      <c r="G457" s="79" t="s">
        <v>2862</v>
      </c>
      <c r="H457" s="78">
        <v>42173</v>
      </c>
    </row>
    <row r="458" spans="1:8" ht="22.5" customHeight="1">
      <c r="A458" s="80">
        <v>456</v>
      </c>
      <c r="B458" s="76" t="s">
        <v>3723</v>
      </c>
      <c r="C458" s="76"/>
      <c r="D458" s="77" t="s">
        <v>714</v>
      </c>
      <c r="E458" s="78">
        <v>41781</v>
      </c>
      <c r="F458" s="77" t="s">
        <v>3724</v>
      </c>
      <c r="G458" s="79" t="s">
        <v>2862</v>
      </c>
      <c r="H458" s="78">
        <v>42419</v>
      </c>
    </row>
    <row r="459" spans="1:8" ht="22.5" customHeight="1">
      <c r="A459" s="80">
        <v>457</v>
      </c>
      <c r="B459" s="76" t="s">
        <v>3725</v>
      </c>
      <c r="C459" s="76"/>
      <c r="D459" s="77" t="s">
        <v>714</v>
      </c>
      <c r="E459" s="78">
        <v>41830</v>
      </c>
      <c r="F459" s="77" t="s">
        <v>3726</v>
      </c>
      <c r="G459" s="79" t="s">
        <v>2862</v>
      </c>
      <c r="H459" s="78">
        <v>42194</v>
      </c>
    </row>
    <row r="460" spans="1:8" ht="22.5" customHeight="1">
      <c r="A460" s="80">
        <v>458</v>
      </c>
      <c r="B460" s="76" t="s">
        <v>3727</v>
      </c>
      <c r="C460" s="76"/>
      <c r="D460" s="77" t="s">
        <v>31</v>
      </c>
      <c r="E460" s="78">
        <v>41954</v>
      </c>
      <c r="F460" s="77" t="s">
        <v>3728</v>
      </c>
      <c r="G460" s="79" t="s">
        <v>2862</v>
      </c>
      <c r="H460" s="78">
        <v>42419</v>
      </c>
    </row>
    <row r="461" spans="1:8" ht="22.5" customHeight="1">
      <c r="A461" s="80">
        <v>459</v>
      </c>
      <c r="B461" s="76" t="s">
        <v>3729</v>
      </c>
      <c r="C461" s="76"/>
      <c r="D461" s="77" t="s">
        <v>2369</v>
      </c>
      <c r="E461" s="78">
        <v>42047</v>
      </c>
      <c r="F461" s="77" t="s">
        <v>3730</v>
      </c>
      <c r="G461" s="79" t="s">
        <v>3731</v>
      </c>
      <c r="H461" s="78">
        <v>42412</v>
      </c>
    </row>
    <row r="462" spans="1:8" ht="22.5" customHeight="1">
      <c r="A462" s="80">
        <v>460</v>
      </c>
      <c r="B462" s="76" t="s">
        <v>3732</v>
      </c>
      <c r="C462" s="76"/>
      <c r="D462" s="77" t="s">
        <v>2778</v>
      </c>
      <c r="E462" s="78">
        <v>23951</v>
      </c>
      <c r="F462" s="77" t="s">
        <v>3733</v>
      </c>
      <c r="G462" s="79" t="s">
        <v>2901</v>
      </c>
      <c r="H462" s="78">
        <v>41382</v>
      </c>
    </row>
    <row r="463" spans="1:8" ht="22.5" customHeight="1">
      <c r="A463" s="80">
        <v>461</v>
      </c>
      <c r="B463" s="76" t="s">
        <v>238</v>
      </c>
      <c r="C463" s="76" t="s">
        <v>3734</v>
      </c>
      <c r="D463" s="77" t="s">
        <v>2778</v>
      </c>
      <c r="E463" s="78">
        <v>25849</v>
      </c>
      <c r="F463" s="77">
        <v>716</v>
      </c>
      <c r="G463" s="79" t="s">
        <v>3735</v>
      </c>
      <c r="H463" s="78">
        <v>36381</v>
      </c>
    </row>
    <row r="464" spans="1:8" ht="22.5" customHeight="1">
      <c r="A464" s="80">
        <v>462</v>
      </c>
      <c r="B464" s="76" t="s">
        <v>3736</v>
      </c>
      <c r="C464" s="76"/>
      <c r="D464" s="77" t="s">
        <v>2778</v>
      </c>
      <c r="E464" s="78">
        <v>26184</v>
      </c>
      <c r="F464" s="77">
        <v>757</v>
      </c>
      <c r="G464" s="79" t="s">
        <v>2862</v>
      </c>
      <c r="H464" s="78">
        <v>40220</v>
      </c>
    </row>
    <row r="465" spans="1:8" ht="22.5" customHeight="1">
      <c r="A465" s="80">
        <v>463</v>
      </c>
      <c r="B465" s="76" t="s">
        <v>3737</v>
      </c>
      <c r="C465" s="76"/>
      <c r="D465" s="77" t="s">
        <v>2778</v>
      </c>
      <c r="E465" s="78">
        <v>27043</v>
      </c>
      <c r="F465" s="77">
        <v>844</v>
      </c>
      <c r="G465" s="79" t="s">
        <v>2862</v>
      </c>
      <c r="H465" s="78">
        <v>36594</v>
      </c>
    </row>
    <row r="466" spans="1:8" ht="22.5" customHeight="1">
      <c r="A466" s="80">
        <v>464</v>
      </c>
      <c r="B466" s="76" t="s">
        <v>3738</v>
      </c>
      <c r="C466" s="76"/>
      <c r="D466" s="77" t="s">
        <v>2778</v>
      </c>
      <c r="E466" s="78">
        <v>27205</v>
      </c>
      <c r="F466" s="77">
        <v>855</v>
      </c>
      <c r="G466" s="79" t="s">
        <v>2862</v>
      </c>
      <c r="H466" s="78">
        <v>38750</v>
      </c>
    </row>
    <row r="467" spans="1:8" ht="22.5" customHeight="1">
      <c r="A467" s="80">
        <v>465</v>
      </c>
      <c r="B467" s="76" t="s">
        <v>260</v>
      </c>
      <c r="C467" s="76" t="s">
        <v>3739</v>
      </c>
      <c r="D467" s="77" t="s">
        <v>2778</v>
      </c>
      <c r="E467" s="78">
        <v>28491</v>
      </c>
      <c r="F467" s="77" t="s">
        <v>3740</v>
      </c>
      <c r="G467" s="79" t="s">
        <v>3735</v>
      </c>
      <c r="H467" s="78">
        <v>36550</v>
      </c>
    </row>
    <row r="468" spans="1:8" ht="22.5" customHeight="1">
      <c r="A468" s="80">
        <v>466</v>
      </c>
      <c r="B468" s="76" t="s">
        <v>3741</v>
      </c>
      <c r="C468" s="76"/>
      <c r="D468" s="77" t="s">
        <v>2778</v>
      </c>
      <c r="E468" s="78">
        <v>28551</v>
      </c>
      <c r="F468" s="77" t="s">
        <v>3742</v>
      </c>
      <c r="G468" s="79" t="s">
        <v>2862</v>
      </c>
      <c r="H468" s="78">
        <v>38764</v>
      </c>
    </row>
    <row r="469" spans="1:8" ht="22.5" customHeight="1">
      <c r="A469" s="80">
        <v>467</v>
      </c>
      <c r="B469" s="76" t="s">
        <v>3743</v>
      </c>
      <c r="C469" s="76"/>
      <c r="D469" s="77" t="s">
        <v>2778</v>
      </c>
      <c r="E469" s="78">
        <v>28551</v>
      </c>
      <c r="F469" s="77" t="s">
        <v>3744</v>
      </c>
      <c r="G469" s="79" t="s">
        <v>2862</v>
      </c>
      <c r="H469" s="78">
        <v>39695</v>
      </c>
    </row>
    <row r="470" spans="1:8" ht="22.5" customHeight="1">
      <c r="A470" s="80">
        <v>468</v>
      </c>
      <c r="B470" s="76" t="s">
        <v>2213</v>
      </c>
      <c r="C470" s="76" t="s">
        <v>3745</v>
      </c>
      <c r="D470" s="77" t="s">
        <v>2778</v>
      </c>
      <c r="E470" s="78">
        <v>28551</v>
      </c>
      <c r="F470" s="77" t="s">
        <v>3746</v>
      </c>
      <c r="G470" s="79" t="s">
        <v>2862</v>
      </c>
      <c r="H470" s="78">
        <v>38538</v>
      </c>
    </row>
    <row r="471" spans="1:8" ht="22.5" customHeight="1">
      <c r="A471" s="80">
        <v>469</v>
      </c>
      <c r="B471" s="76" t="s">
        <v>3747</v>
      </c>
      <c r="C471" s="76"/>
      <c r="D471" s="77" t="s">
        <v>2778</v>
      </c>
      <c r="E471" s="78">
        <v>28557</v>
      </c>
      <c r="F471" s="77">
        <v>1157</v>
      </c>
      <c r="G471" s="79" t="s">
        <v>2862</v>
      </c>
      <c r="H471" s="78">
        <v>40941</v>
      </c>
    </row>
    <row r="472" spans="1:8" ht="22.5" customHeight="1">
      <c r="A472" s="80">
        <v>470</v>
      </c>
      <c r="B472" s="76" t="s">
        <v>238</v>
      </c>
      <c r="C472" s="76" t="s">
        <v>3748</v>
      </c>
      <c r="D472" s="77" t="s">
        <v>2778</v>
      </c>
      <c r="E472" s="78">
        <v>28576</v>
      </c>
      <c r="F472" s="77">
        <v>1236</v>
      </c>
      <c r="G472" s="79" t="s">
        <v>3735</v>
      </c>
      <c r="H472" s="78">
        <v>36381</v>
      </c>
    </row>
    <row r="473" spans="1:8" ht="22.5" customHeight="1">
      <c r="A473" s="80">
        <v>471</v>
      </c>
      <c r="B473" s="76" t="s">
        <v>3749</v>
      </c>
      <c r="C473" s="76"/>
      <c r="D473" s="77" t="s">
        <v>2778</v>
      </c>
      <c r="E473" s="78">
        <v>28640</v>
      </c>
      <c r="F473" s="77" t="s">
        <v>3750</v>
      </c>
      <c r="G473" s="79" t="s">
        <v>2862</v>
      </c>
      <c r="H473" s="78">
        <v>37952</v>
      </c>
    </row>
    <row r="474" spans="1:8" ht="22.5" customHeight="1">
      <c r="A474" s="80">
        <v>472</v>
      </c>
      <c r="B474" s="76" t="s">
        <v>3751</v>
      </c>
      <c r="C474" s="76"/>
      <c r="D474" s="77" t="s">
        <v>2778</v>
      </c>
      <c r="E474" s="78">
        <v>28699</v>
      </c>
      <c r="F474" s="77" t="s">
        <v>3752</v>
      </c>
      <c r="G474" s="79" t="s">
        <v>2901</v>
      </c>
      <c r="H474" s="78">
        <v>41375</v>
      </c>
    </row>
    <row r="475" spans="1:8" ht="22.5" customHeight="1">
      <c r="A475" s="80">
        <v>473</v>
      </c>
      <c r="B475" s="76" t="s">
        <v>3753</v>
      </c>
      <c r="C475" s="76"/>
      <c r="D475" s="77" t="s">
        <v>2778</v>
      </c>
      <c r="E475" s="78">
        <v>28779</v>
      </c>
      <c r="F475" s="77">
        <v>1478</v>
      </c>
      <c r="G475" s="79" t="s">
        <v>2862</v>
      </c>
      <c r="H475" s="78">
        <v>38575</v>
      </c>
    </row>
    <row r="476" spans="1:8" ht="22.5" customHeight="1">
      <c r="A476" s="80">
        <v>474</v>
      </c>
      <c r="B476" s="76" t="s">
        <v>3754</v>
      </c>
      <c r="C476" s="76"/>
      <c r="D476" s="77" t="s">
        <v>2778</v>
      </c>
      <c r="E476" s="78">
        <v>28797</v>
      </c>
      <c r="F476" s="77" t="s">
        <v>3755</v>
      </c>
      <c r="G476" s="79" t="s">
        <v>2862</v>
      </c>
      <c r="H476" s="78">
        <v>41319</v>
      </c>
    </row>
    <row r="477" spans="1:8" ht="22.5" customHeight="1">
      <c r="A477" s="80">
        <v>475</v>
      </c>
      <c r="B477" s="76" t="s">
        <v>3756</v>
      </c>
      <c r="C477" s="76"/>
      <c r="D477" s="77" t="s">
        <v>2778</v>
      </c>
      <c r="E477" s="78">
        <v>29440</v>
      </c>
      <c r="F477" s="77">
        <v>2156</v>
      </c>
      <c r="G477" s="79" t="s">
        <v>2862</v>
      </c>
      <c r="H477" s="78">
        <v>37208</v>
      </c>
    </row>
    <row r="478" spans="1:8" ht="22.5" customHeight="1">
      <c r="A478" s="80">
        <v>476</v>
      </c>
      <c r="B478" s="76" t="s">
        <v>3757</v>
      </c>
      <c r="C478" s="76"/>
      <c r="D478" s="77" t="s">
        <v>2778</v>
      </c>
      <c r="E478" s="78">
        <v>29682</v>
      </c>
      <c r="F478" s="77" t="s">
        <v>3758</v>
      </c>
      <c r="G478" s="79" t="s">
        <v>2862</v>
      </c>
      <c r="H478" s="78">
        <v>39787</v>
      </c>
    </row>
    <row r="479" spans="1:8" ht="22.5" customHeight="1">
      <c r="A479" s="80">
        <v>477</v>
      </c>
      <c r="B479" s="76" t="s">
        <v>3759</v>
      </c>
      <c r="C479" s="76"/>
      <c r="D479" s="77" t="s">
        <v>2778</v>
      </c>
      <c r="E479" s="78">
        <v>29901</v>
      </c>
      <c r="F479" s="77" t="s">
        <v>3760</v>
      </c>
      <c r="G479" s="79" t="s">
        <v>2862</v>
      </c>
      <c r="H479" s="78">
        <v>38609</v>
      </c>
    </row>
    <row r="480" spans="1:8" ht="22.5" customHeight="1">
      <c r="A480" s="80">
        <v>478</v>
      </c>
      <c r="B480" s="76" t="s">
        <v>3761</v>
      </c>
      <c r="C480" s="76"/>
      <c r="D480" s="77" t="s">
        <v>2778</v>
      </c>
      <c r="E480" s="78">
        <v>30013</v>
      </c>
      <c r="F480" s="77" t="s">
        <v>3762</v>
      </c>
      <c r="G480" s="79" t="s">
        <v>2862</v>
      </c>
      <c r="H480" s="78">
        <v>40619</v>
      </c>
    </row>
    <row r="481" spans="1:8" ht="22.5" customHeight="1">
      <c r="A481" s="80">
        <v>479</v>
      </c>
      <c r="B481" s="76" t="s">
        <v>3763</v>
      </c>
      <c r="C481" s="76"/>
      <c r="D481" s="77" t="s">
        <v>2778</v>
      </c>
      <c r="E481" s="78">
        <v>30358</v>
      </c>
      <c r="F481" s="77" t="s">
        <v>3764</v>
      </c>
      <c r="G481" s="79" t="s">
        <v>2862</v>
      </c>
      <c r="H481" s="78">
        <v>41417</v>
      </c>
    </row>
    <row r="482" spans="1:8" ht="22.5" customHeight="1">
      <c r="A482" s="80">
        <v>480</v>
      </c>
      <c r="B482" s="76" t="s">
        <v>3765</v>
      </c>
      <c r="C482" s="76"/>
      <c r="D482" s="77" t="s">
        <v>2778</v>
      </c>
      <c r="E482" s="78">
        <v>30729</v>
      </c>
      <c r="F482" s="77" t="s">
        <v>3766</v>
      </c>
      <c r="G482" s="79" t="s">
        <v>2862</v>
      </c>
      <c r="H482" s="78">
        <v>41053</v>
      </c>
    </row>
    <row r="483" spans="1:8" ht="22.5" customHeight="1">
      <c r="A483" s="80">
        <v>481</v>
      </c>
      <c r="B483" s="76" t="s">
        <v>3747</v>
      </c>
      <c r="C483" s="76"/>
      <c r="D483" s="77" t="s">
        <v>2778</v>
      </c>
      <c r="E483" s="78">
        <v>30783</v>
      </c>
      <c r="F483" s="77">
        <v>3499</v>
      </c>
      <c r="G483" s="79" t="s">
        <v>2862</v>
      </c>
      <c r="H483" s="78">
        <v>40941</v>
      </c>
    </row>
    <row r="484" spans="1:8" ht="22.5" customHeight="1">
      <c r="A484" s="80">
        <v>482</v>
      </c>
      <c r="B484" s="76" t="s">
        <v>2213</v>
      </c>
      <c r="C484" s="76" t="s">
        <v>3767</v>
      </c>
      <c r="D484" s="77" t="s">
        <v>2778</v>
      </c>
      <c r="E484" s="78">
        <v>31114</v>
      </c>
      <c r="F484" s="77" t="s">
        <v>3768</v>
      </c>
      <c r="G484" s="79" t="s">
        <v>2862</v>
      </c>
      <c r="H484" s="78">
        <v>39065</v>
      </c>
    </row>
    <row r="485" spans="1:8" ht="22.5" customHeight="1">
      <c r="A485" s="80">
        <v>483</v>
      </c>
      <c r="B485" s="76" t="s">
        <v>3015</v>
      </c>
      <c r="C485" s="76"/>
      <c r="D485" s="77" t="s">
        <v>2778</v>
      </c>
      <c r="E485" s="78">
        <v>31142</v>
      </c>
      <c r="F485" s="77" t="s">
        <v>3769</v>
      </c>
      <c r="G485" s="79" t="s">
        <v>3735</v>
      </c>
      <c r="H485" s="78">
        <v>36973</v>
      </c>
    </row>
    <row r="486" spans="1:8" ht="22.5" customHeight="1">
      <c r="A486" s="80">
        <v>484</v>
      </c>
      <c r="B486" s="76" t="s">
        <v>238</v>
      </c>
      <c r="C486" s="76" t="s">
        <v>3770</v>
      </c>
      <c r="D486" s="77" t="s">
        <v>2778</v>
      </c>
      <c r="E486" s="78">
        <v>31145</v>
      </c>
      <c r="F486" s="77" t="s">
        <v>3771</v>
      </c>
      <c r="G486" s="79" t="s">
        <v>3735</v>
      </c>
      <c r="H486" s="78">
        <v>36381</v>
      </c>
    </row>
    <row r="487" spans="1:8" ht="22.5" customHeight="1">
      <c r="A487" s="80">
        <v>485</v>
      </c>
      <c r="B487" s="76" t="s">
        <v>3736</v>
      </c>
      <c r="C487" s="76"/>
      <c r="D487" s="77" t="s">
        <v>2778</v>
      </c>
      <c r="E487" s="78">
        <v>32384</v>
      </c>
      <c r="F487" s="77">
        <v>4015</v>
      </c>
      <c r="G487" s="79" t="s">
        <v>2862</v>
      </c>
      <c r="H487" s="78">
        <v>40220</v>
      </c>
    </row>
    <row r="488" spans="1:8" ht="22.5" customHeight="1">
      <c r="A488" s="80">
        <v>486</v>
      </c>
      <c r="B488" s="76" t="s">
        <v>3747</v>
      </c>
      <c r="C488" s="76"/>
      <c r="D488" s="77" t="s">
        <v>2778</v>
      </c>
      <c r="E488" s="78">
        <v>32644</v>
      </c>
      <c r="F488" s="77" t="s">
        <v>3772</v>
      </c>
      <c r="G488" s="79" t="s">
        <v>2862</v>
      </c>
      <c r="H488" s="78">
        <v>40941</v>
      </c>
    </row>
    <row r="489" spans="1:8" ht="22.5" customHeight="1">
      <c r="A489" s="80">
        <v>487</v>
      </c>
      <c r="B489" s="76" t="s">
        <v>3773</v>
      </c>
      <c r="C489" s="76"/>
      <c r="D489" s="77" t="s">
        <v>2778</v>
      </c>
      <c r="E489" s="78">
        <v>32773</v>
      </c>
      <c r="F489" s="77" t="s">
        <v>3774</v>
      </c>
      <c r="G489" s="79" t="s">
        <v>3735</v>
      </c>
      <c r="H489" s="78">
        <v>36573</v>
      </c>
    </row>
    <row r="490" spans="1:8" ht="22.5" customHeight="1">
      <c r="A490" s="80">
        <v>488</v>
      </c>
      <c r="B490" s="76" t="s">
        <v>3775</v>
      </c>
      <c r="C490" s="76" t="s">
        <v>3776</v>
      </c>
      <c r="D490" s="77" t="s">
        <v>2778</v>
      </c>
      <c r="E490" s="78">
        <v>33415</v>
      </c>
      <c r="F490" s="77">
        <v>4462</v>
      </c>
      <c r="G490" s="79" t="s">
        <v>2862</v>
      </c>
      <c r="H490" s="78">
        <v>39835</v>
      </c>
    </row>
    <row r="491" spans="1:8" ht="22.5" customHeight="1">
      <c r="A491" s="80">
        <v>489</v>
      </c>
      <c r="B491" s="76" t="s">
        <v>3777</v>
      </c>
      <c r="C491" s="76"/>
      <c r="D491" s="77" t="s">
        <v>2778</v>
      </c>
      <c r="E491" s="78">
        <v>33421</v>
      </c>
      <c r="F491" s="77" t="s">
        <v>3778</v>
      </c>
      <c r="G491" s="79" t="s">
        <v>2862</v>
      </c>
      <c r="H491" s="78">
        <v>39226</v>
      </c>
    </row>
    <row r="492" spans="1:8" ht="22.5" customHeight="1">
      <c r="A492" s="80">
        <v>490</v>
      </c>
      <c r="B492" s="76" t="s">
        <v>3779</v>
      </c>
      <c r="C492" s="76"/>
      <c r="D492" s="77" t="s">
        <v>2778</v>
      </c>
      <c r="E492" s="78">
        <v>33949</v>
      </c>
      <c r="F492" s="77" t="s">
        <v>3780</v>
      </c>
      <c r="G492" s="79" t="s">
        <v>2862</v>
      </c>
      <c r="H492" s="78">
        <v>36594</v>
      </c>
    </row>
    <row r="493" spans="1:8" ht="22.5" customHeight="1" thickBot="1">
      <c r="A493" s="81">
        <v>491</v>
      </c>
      <c r="B493" s="82" t="s">
        <v>3781</v>
      </c>
      <c r="C493" s="82"/>
      <c r="D493" s="83" t="s">
        <v>2778</v>
      </c>
      <c r="E493" s="84">
        <v>33949</v>
      </c>
      <c r="F493" s="83">
        <v>4471</v>
      </c>
      <c r="G493" s="85" t="s">
        <v>2862</v>
      </c>
      <c r="H493" s="84">
        <v>39884</v>
      </c>
    </row>
    <row r="494" spans="1:8" ht="12" thickTop="1"/>
  </sheetData>
  <printOptions horizontalCentered="1"/>
  <pageMargins left="0.78740157480314965" right="0.78740157480314965" top="0.78740157480314965" bottom="0.78740157480314965" header="0" footer="0"/>
  <pageSetup paperSize="120" scale="64" fitToHeight="0" orientation="portrait" r:id="rId1"/>
  <headerFooter alignWithMargins="0">
    <oddFooter xml:space="preserve">&amp;R&amp;P de &amp;N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anchor moveWithCells="1" sizeWithCells="1">
                  <from>
                    <xdr:col>1</xdr:col>
                    <xdr:colOff>0</xdr:colOff>
                    <xdr:row>0</xdr:row>
                    <xdr:rowOff>0</xdr:rowOff>
                  </from>
                  <to>
                    <xdr:col>1</xdr:col>
                    <xdr:colOff>1362075</xdr:colOff>
                    <xdr:row>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9571-0617-4D25-BB38-5DF6FF31D44B}">
  <sheetPr codeName="Sheet3"/>
  <dimension ref="B1:E20"/>
  <sheetViews>
    <sheetView zoomScaleNormal="100" workbookViewId="0">
      <selection activeCell="D23" sqref="D23"/>
    </sheetView>
  </sheetViews>
  <sheetFormatPr baseColWidth="10" defaultColWidth="9.140625" defaultRowHeight="12.75"/>
  <cols>
    <col min="2" max="2" width="28.28515625" bestFit="1" customWidth="1"/>
    <col min="3" max="3" width="21.42578125" bestFit="1" customWidth="1"/>
    <col min="4" max="4" width="15.28515625" customWidth="1"/>
    <col min="5" max="5" width="14.85546875" customWidth="1"/>
  </cols>
  <sheetData>
    <row r="1" spans="2:5" ht="13.5" thickBot="1"/>
    <row r="2" spans="2:5" ht="24.75" thickTop="1">
      <c r="B2" s="108" t="s">
        <v>3788</v>
      </c>
      <c r="C2" s="103" t="s">
        <v>3787</v>
      </c>
      <c r="D2" s="103" t="s">
        <v>3785</v>
      </c>
      <c r="E2" s="103" t="s">
        <v>3789</v>
      </c>
    </row>
    <row r="3" spans="2:5">
      <c r="B3" s="106" t="s">
        <v>43</v>
      </c>
      <c r="C3" s="109">
        <v>28</v>
      </c>
      <c r="D3" s="98">
        <v>1.5</v>
      </c>
      <c r="E3" s="99" t="s">
        <v>22</v>
      </c>
    </row>
    <row r="4" spans="2:5">
      <c r="B4" s="106" t="s">
        <v>96</v>
      </c>
      <c r="C4" s="109">
        <v>7.2</v>
      </c>
      <c r="D4" s="98">
        <v>0.9</v>
      </c>
      <c r="E4" s="99" t="s">
        <v>22</v>
      </c>
    </row>
    <row r="5" spans="2:5" ht="24">
      <c r="B5" s="106" t="s">
        <v>764</v>
      </c>
      <c r="C5" s="109">
        <v>65</v>
      </c>
      <c r="D5" s="98">
        <v>1.2</v>
      </c>
      <c r="E5" s="99" t="s">
        <v>22</v>
      </c>
    </row>
    <row r="6" spans="2:5">
      <c r="B6" s="106" t="s">
        <v>125</v>
      </c>
      <c r="C6" s="109">
        <v>300</v>
      </c>
      <c r="D6" s="98">
        <v>1.2</v>
      </c>
      <c r="E6" s="99" t="s">
        <v>22</v>
      </c>
    </row>
    <row r="7" spans="2:5">
      <c r="B7" s="106" t="s">
        <v>68</v>
      </c>
      <c r="C7" s="109">
        <v>184.3</v>
      </c>
      <c r="D7" s="98">
        <v>0.9</v>
      </c>
      <c r="E7" s="99" t="s">
        <v>22</v>
      </c>
    </row>
    <row r="8" spans="2:5">
      <c r="B8" s="106" t="s">
        <v>19</v>
      </c>
      <c r="C8" s="109">
        <v>2320.2150000000001</v>
      </c>
      <c r="D8" s="98">
        <v>1</v>
      </c>
      <c r="E8" s="99" t="s">
        <v>22</v>
      </c>
    </row>
    <row r="9" spans="2:5">
      <c r="B9" s="100"/>
      <c r="C9" s="110"/>
      <c r="D9" s="100"/>
      <c r="E9" s="100"/>
    </row>
    <row r="10" spans="2:5">
      <c r="B10" s="106" t="s">
        <v>96</v>
      </c>
      <c r="C10" s="109">
        <v>1.4</v>
      </c>
      <c r="D10" s="98">
        <v>0.9</v>
      </c>
      <c r="E10" s="99" t="s">
        <v>200</v>
      </c>
    </row>
    <row r="11" spans="2:5">
      <c r="B11" s="106" t="s">
        <v>19</v>
      </c>
      <c r="C11" s="111">
        <v>8</v>
      </c>
      <c r="D11" s="98">
        <v>1.9</v>
      </c>
      <c r="E11" s="99" t="s">
        <v>200</v>
      </c>
    </row>
    <row r="12" spans="2:5">
      <c r="B12" s="106" t="s">
        <v>1039</v>
      </c>
      <c r="C12" s="111">
        <v>287.89999999999998</v>
      </c>
      <c r="D12" s="98">
        <v>2</v>
      </c>
      <c r="E12" s="99" t="s">
        <v>200</v>
      </c>
    </row>
    <row r="13" spans="2:5">
      <c r="B13" s="100"/>
      <c r="C13" s="110"/>
      <c r="D13" s="100"/>
      <c r="E13" s="100"/>
    </row>
    <row r="14" spans="2:5">
      <c r="B14" s="106" t="s">
        <v>43</v>
      </c>
      <c r="C14" s="111">
        <v>10</v>
      </c>
      <c r="D14" s="98">
        <v>1.5</v>
      </c>
      <c r="E14" s="99" t="s">
        <v>1155</v>
      </c>
    </row>
    <row r="15" spans="2:5">
      <c r="B15" s="106" t="s">
        <v>96</v>
      </c>
      <c r="C15" s="111">
        <v>3.2</v>
      </c>
      <c r="D15" s="101">
        <v>0.9</v>
      </c>
      <c r="E15" s="99" t="s">
        <v>1155</v>
      </c>
    </row>
    <row r="16" spans="2:5">
      <c r="B16" s="106" t="s">
        <v>19</v>
      </c>
      <c r="C16" s="111">
        <v>1073.152</v>
      </c>
      <c r="D16" s="102" t="s">
        <v>3783</v>
      </c>
      <c r="E16" s="99" t="s">
        <v>1155</v>
      </c>
    </row>
    <row r="17" spans="2:5">
      <c r="B17" s="106" t="s">
        <v>1039</v>
      </c>
      <c r="C17" s="111">
        <v>1368.1</v>
      </c>
      <c r="D17" s="101">
        <v>2</v>
      </c>
      <c r="E17" s="99" t="s">
        <v>1155</v>
      </c>
    </row>
    <row r="18" spans="2:5">
      <c r="B18" s="106" t="s">
        <v>1039</v>
      </c>
      <c r="C18" s="111">
        <v>257</v>
      </c>
      <c r="D18" s="101">
        <v>1.5</v>
      </c>
      <c r="E18" s="99" t="s">
        <v>1155</v>
      </c>
    </row>
    <row r="19" spans="2:5" ht="13.5" thickBot="1">
      <c r="B19" s="107" t="s">
        <v>108</v>
      </c>
      <c r="C19" s="112">
        <v>30</v>
      </c>
      <c r="D19" s="104">
        <v>2</v>
      </c>
      <c r="E19" s="105" t="s">
        <v>1155</v>
      </c>
    </row>
    <row r="20" spans="2:5" ht="13.5" thickTop="1"/>
  </sheetData>
  <sortState xmlns:xlrd2="http://schemas.microsoft.com/office/spreadsheetml/2017/richdata2" ref="B3:B8">
    <sortCondition ref="B3:B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5EDA6-F4DA-404F-813F-4507EE9EB2C6}">
  <sheetPr codeName="Sheet4"/>
  <dimension ref="A1:AF34"/>
  <sheetViews>
    <sheetView workbookViewId="0">
      <pane ySplit="2" topLeftCell="A3" activePane="bottomLeft" state="frozen"/>
      <selection activeCell="H1" sqref="H1"/>
      <selection pane="bottomLeft" activeCell="H32" sqref="H32"/>
    </sheetView>
  </sheetViews>
  <sheetFormatPr baseColWidth="10" defaultColWidth="9.140625" defaultRowHeight="12.75"/>
  <cols>
    <col min="2" max="2" width="37.28515625" bestFit="1" customWidth="1"/>
    <col min="3" max="3" width="28" bestFit="1" customWidth="1"/>
    <col min="4" max="4" width="14.85546875" bestFit="1" customWidth="1"/>
    <col min="5" max="5" width="15.28515625" bestFit="1" customWidth="1"/>
    <col min="6" max="6" width="22.28515625" bestFit="1" customWidth="1"/>
    <col min="7" max="7" width="11.28515625" bestFit="1" customWidth="1"/>
    <col min="8" max="8" width="15.28515625" bestFit="1" customWidth="1"/>
    <col min="9" max="10" width="8.85546875" customWidth="1"/>
    <col min="11" max="11" width="39.28515625" bestFit="1" customWidth="1"/>
    <col min="12" max="12" width="24.42578125" bestFit="1" customWidth="1"/>
    <col min="13" max="14" width="8.85546875" customWidth="1"/>
    <col min="15" max="15" width="15.5703125" bestFit="1" customWidth="1"/>
    <col min="16" max="16" width="9.85546875" bestFit="1" customWidth="1"/>
    <col min="17" max="17" width="7.42578125" bestFit="1" customWidth="1"/>
    <col min="18" max="18" width="10.7109375" bestFit="1" customWidth="1"/>
    <col min="19" max="19" width="10.28515625" bestFit="1" customWidth="1"/>
    <col min="20" max="20" width="11.140625" bestFit="1" customWidth="1"/>
    <col min="21" max="21" width="14.140625" bestFit="1" customWidth="1"/>
    <col min="22" max="23" width="8.85546875" customWidth="1"/>
    <col min="25" max="25" width="32.28515625" customWidth="1"/>
    <col min="26" max="26" width="12.28515625" bestFit="1" customWidth="1"/>
    <col min="27" max="27" width="11.5703125" bestFit="1" customWidth="1"/>
    <col min="29" max="29" width="14.7109375" bestFit="1" customWidth="1"/>
    <col min="30" max="30" width="15.7109375" bestFit="1" customWidth="1"/>
    <col min="35" max="35" width="32.28515625" customWidth="1"/>
    <col min="36" max="36" width="12.28515625" bestFit="1" customWidth="1"/>
    <col min="37" max="37" width="11.5703125" bestFit="1" customWidth="1"/>
    <col min="38" max="38" width="6.28515625" bestFit="1" customWidth="1"/>
    <col min="39" max="39" width="14.7109375" bestFit="1" customWidth="1"/>
    <col min="40" max="40" width="15.7109375" bestFit="1" customWidth="1"/>
    <col min="41" max="41" width="5.140625" customWidth="1"/>
  </cols>
  <sheetData>
    <row r="1" spans="1:32">
      <c r="A1" s="387" t="s">
        <v>3808</v>
      </c>
      <c r="B1" s="388"/>
      <c r="C1" s="388"/>
      <c r="D1" s="388"/>
      <c r="E1" s="388"/>
      <c r="F1" s="388"/>
      <c r="G1" s="388"/>
      <c r="H1" s="389"/>
      <c r="J1" s="385" t="s">
        <v>3807</v>
      </c>
      <c r="K1" s="385"/>
      <c r="L1" s="385"/>
      <c r="N1" s="386" t="s">
        <v>3817</v>
      </c>
      <c r="O1" s="386"/>
      <c r="P1" s="386"/>
      <c r="Q1" s="386"/>
      <c r="R1" s="386"/>
      <c r="S1" s="386"/>
      <c r="T1" s="386"/>
      <c r="U1" s="386"/>
      <c r="X1" s="382" t="s">
        <v>3818</v>
      </c>
      <c r="Y1" s="383"/>
      <c r="Z1" s="383"/>
      <c r="AA1" s="383"/>
      <c r="AB1" s="383"/>
      <c r="AC1" s="383"/>
      <c r="AD1" s="383"/>
      <c r="AE1" s="384"/>
    </row>
    <row r="2" spans="1:32">
      <c r="A2" s="122" t="s">
        <v>1</v>
      </c>
      <c r="B2" s="122" t="s">
        <v>2</v>
      </c>
      <c r="C2" s="122" t="s">
        <v>3</v>
      </c>
      <c r="D2" s="122" t="s">
        <v>11</v>
      </c>
      <c r="E2" s="122" t="s">
        <v>12</v>
      </c>
      <c r="F2" s="122" t="s">
        <v>13</v>
      </c>
      <c r="G2" s="122" t="s">
        <v>14</v>
      </c>
      <c r="H2" s="137" t="s">
        <v>7</v>
      </c>
      <c r="I2" s="115"/>
      <c r="J2" s="122" t="s">
        <v>1</v>
      </c>
      <c r="K2" s="116" t="s">
        <v>3790</v>
      </c>
      <c r="L2" s="116" t="s">
        <v>3791</v>
      </c>
      <c r="N2" s="122" t="s">
        <v>1</v>
      </c>
      <c r="O2" s="122" t="s">
        <v>3809</v>
      </c>
      <c r="P2" s="122" t="s">
        <v>3810</v>
      </c>
      <c r="Q2" s="122" t="s">
        <v>3786</v>
      </c>
      <c r="R2" s="122" t="s">
        <v>3811</v>
      </c>
      <c r="S2" s="122" t="s">
        <v>3812</v>
      </c>
      <c r="T2" s="122" t="s">
        <v>3813</v>
      </c>
      <c r="U2" s="122" t="s">
        <v>3814</v>
      </c>
      <c r="W2" s="128" t="s">
        <v>3820</v>
      </c>
      <c r="X2" s="128" t="s">
        <v>3820</v>
      </c>
      <c r="Y2" s="128" t="s">
        <v>3790</v>
      </c>
      <c r="Z2" s="128" t="s">
        <v>3821</v>
      </c>
      <c r="AA2" s="128" t="s">
        <v>3822</v>
      </c>
      <c r="AB2" s="128" t="s">
        <v>3823</v>
      </c>
      <c r="AC2" s="128" t="s">
        <v>3824</v>
      </c>
      <c r="AD2" s="128" t="s">
        <v>3825</v>
      </c>
      <c r="AE2" s="128" t="s">
        <v>3830</v>
      </c>
    </row>
    <row r="3" spans="1:32">
      <c r="A3" s="127">
        <v>38</v>
      </c>
      <c r="B3" s="127" t="s">
        <v>151</v>
      </c>
      <c r="C3" s="127"/>
      <c r="D3" s="127" t="s">
        <v>68</v>
      </c>
      <c r="E3" s="127" t="s">
        <v>139</v>
      </c>
      <c r="F3" s="127" t="s">
        <v>69</v>
      </c>
      <c r="G3" s="127" t="s">
        <v>22</v>
      </c>
      <c r="H3" s="132">
        <v>3.2</v>
      </c>
      <c r="I3" s="115"/>
      <c r="J3" s="123">
        <v>1219</v>
      </c>
      <c r="K3" s="117" t="s">
        <v>3792</v>
      </c>
      <c r="L3" s="118" t="s">
        <v>3793</v>
      </c>
      <c r="N3" s="122">
        <v>1238</v>
      </c>
      <c r="O3" s="124" t="s">
        <v>3816</v>
      </c>
      <c r="P3" s="122" t="s">
        <v>3815</v>
      </c>
      <c r="Q3" s="122" t="s">
        <v>153</v>
      </c>
      <c r="R3" s="122">
        <v>5</v>
      </c>
      <c r="S3" s="122">
        <v>619</v>
      </c>
      <c r="T3" s="122">
        <v>4574</v>
      </c>
      <c r="U3" s="122">
        <v>84.1</v>
      </c>
      <c r="W3" s="123">
        <v>499</v>
      </c>
      <c r="X3" s="123">
        <v>3</v>
      </c>
      <c r="Y3" s="123" t="s">
        <v>3826</v>
      </c>
      <c r="Z3" s="116" t="s">
        <v>3827</v>
      </c>
      <c r="AA3" s="116" t="s">
        <v>3828</v>
      </c>
      <c r="AB3" s="116" t="s">
        <v>3829</v>
      </c>
      <c r="AC3" s="123">
        <v>50</v>
      </c>
      <c r="AD3" s="123">
        <v>78</v>
      </c>
      <c r="AE3" s="116" t="s">
        <v>3831</v>
      </c>
    </row>
    <row r="4" spans="1:32">
      <c r="A4" s="127">
        <v>104</v>
      </c>
      <c r="B4" s="127" t="s">
        <v>315</v>
      </c>
      <c r="C4" s="127" t="s">
        <v>3854</v>
      </c>
      <c r="D4" s="127" t="s">
        <v>19</v>
      </c>
      <c r="E4" s="127" t="s">
        <v>101</v>
      </c>
      <c r="F4" s="127" t="s">
        <v>102</v>
      </c>
      <c r="G4" s="127" t="s">
        <v>22</v>
      </c>
      <c r="H4" s="132">
        <v>277.64</v>
      </c>
      <c r="I4" s="115"/>
      <c r="J4" s="123">
        <v>1248</v>
      </c>
      <c r="K4" s="117" t="s">
        <v>3794</v>
      </c>
      <c r="L4" s="118" t="s">
        <v>3793</v>
      </c>
      <c r="N4" s="122">
        <v>1248</v>
      </c>
      <c r="O4" s="124" t="s">
        <v>3796</v>
      </c>
      <c r="P4" s="122" t="s">
        <v>3815</v>
      </c>
      <c r="Q4" s="122" t="s">
        <v>153</v>
      </c>
      <c r="R4" s="122">
        <v>6</v>
      </c>
      <c r="S4" s="122">
        <v>522</v>
      </c>
      <c r="T4" s="122">
        <v>4250</v>
      </c>
      <c r="U4" s="122">
        <v>92.7</v>
      </c>
      <c r="W4" s="123">
        <v>1238</v>
      </c>
      <c r="X4" s="123">
        <v>44</v>
      </c>
      <c r="Y4" s="123" t="s">
        <v>3832</v>
      </c>
      <c r="Z4" s="116" t="s">
        <v>3827</v>
      </c>
      <c r="AA4" s="116" t="s">
        <v>3828</v>
      </c>
      <c r="AB4" s="116" t="s">
        <v>3833</v>
      </c>
      <c r="AC4" s="123">
        <v>619</v>
      </c>
      <c r="AD4" s="130">
        <v>3274</v>
      </c>
      <c r="AE4" s="116" t="s">
        <v>3831</v>
      </c>
    </row>
    <row r="5" spans="1:32">
      <c r="A5" s="123">
        <v>158</v>
      </c>
      <c r="B5" s="123" t="s">
        <v>424</v>
      </c>
      <c r="C5" s="123"/>
      <c r="D5" s="123" t="s">
        <v>68</v>
      </c>
      <c r="E5" s="123" t="s">
        <v>109</v>
      </c>
      <c r="F5" s="123" t="s">
        <v>69</v>
      </c>
      <c r="G5" s="123" t="s">
        <v>22</v>
      </c>
      <c r="H5" s="126">
        <v>9.6</v>
      </c>
      <c r="I5" s="115"/>
      <c r="J5" s="123">
        <v>1238</v>
      </c>
      <c r="K5" s="117" t="s">
        <v>3795</v>
      </c>
      <c r="L5" s="119" t="s">
        <v>102</v>
      </c>
      <c r="N5" s="122">
        <v>1248</v>
      </c>
      <c r="O5" s="124" t="s">
        <v>3794</v>
      </c>
      <c r="P5" s="122" t="s">
        <v>3815</v>
      </c>
      <c r="Q5" s="122" t="s">
        <v>153</v>
      </c>
      <c r="R5" s="122">
        <v>2</v>
      </c>
      <c r="S5" s="122">
        <v>316</v>
      </c>
      <c r="T5" s="122">
        <v>1287</v>
      </c>
      <c r="U5" s="122">
        <v>46.4</v>
      </c>
      <c r="W5" s="123">
        <v>1248</v>
      </c>
      <c r="X5" s="123">
        <v>55</v>
      </c>
      <c r="Y5" s="123" t="s">
        <v>3796</v>
      </c>
      <c r="Z5" s="116" t="s">
        <v>3827</v>
      </c>
      <c r="AA5" s="116" t="s">
        <v>3828</v>
      </c>
      <c r="AB5" s="116" t="s">
        <v>3833</v>
      </c>
      <c r="AC5" s="123">
        <v>522</v>
      </c>
      <c r="AD5" s="130">
        <v>4432</v>
      </c>
      <c r="AE5" s="116" t="s">
        <v>3831</v>
      </c>
    </row>
    <row r="6" spans="1:32">
      <c r="A6" s="127">
        <v>236</v>
      </c>
      <c r="B6" s="127" t="s">
        <v>458</v>
      </c>
      <c r="C6" s="127" t="s">
        <v>588</v>
      </c>
      <c r="D6" s="127" t="s">
        <v>68</v>
      </c>
      <c r="E6" s="127" t="s">
        <v>402</v>
      </c>
      <c r="F6" s="127" t="s">
        <v>69</v>
      </c>
      <c r="G6" s="127" t="s">
        <v>22</v>
      </c>
      <c r="H6" s="132">
        <v>1</v>
      </c>
      <c r="I6" s="115"/>
      <c r="J6" s="123">
        <v>1248</v>
      </c>
      <c r="K6" s="117" t="s">
        <v>3796</v>
      </c>
      <c r="L6" s="119" t="s">
        <v>102</v>
      </c>
      <c r="N6" s="122">
        <v>1219</v>
      </c>
      <c r="O6" s="124" t="s">
        <v>3792</v>
      </c>
      <c r="P6" s="122" t="s">
        <v>3815</v>
      </c>
      <c r="Q6" s="122" t="s">
        <v>153</v>
      </c>
      <c r="R6" s="122">
        <v>2</v>
      </c>
      <c r="S6" s="122">
        <v>300</v>
      </c>
      <c r="T6" s="122">
        <v>1261</v>
      </c>
      <c r="U6" s="122">
        <v>47.8</v>
      </c>
      <c r="W6" s="133">
        <v>104</v>
      </c>
      <c r="X6" s="133">
        <v>72</v>
      </c>
      <c r="Y6" s="133" t="s">
        <v>3834</v>
      </c>
      <c r="Z6" s="134" t="s">
        <v>3827</v>
      </c>
      <c r="AA6" s="134" t="s">
        <v>3828</v>
      </c>
      <c r="AB6" s="134" t="s">
        <v>3835</v>
      </c>
      <c r="AC6" s="133">
        <v>259</v>
      </c>
      <c r="AD6" s="135">
        <v>2084</v>
      </c>
      <c r="AE6" s="134" t="s">
        <v>3831</v>
      </c>
      <c r="AF6" s="136"/>
    </row>
    <row r="7" spans="1:32">
      <c r="A7" s="127">
        <v>279</v>
      </c>
      <c r="B7" s="127" t="s">
        <v>677</v>
      </c>
      <c r="C7" s="127"/>
      <c r="D7" s="127" t="s">
        <v>68</v>
      </c>
      <c r="E7" s="127" t="s">
        <v>26</v>
      </c>
      <c r="F7" s="127" t="s">
        <v>69</v>
      </c>
      <c r="G7" s="127" t="s">
        <v>22</v>
      </c>
      <c r="H7" s="132">
        <v>2</v>
      </c>
      <c r="I7" s="115"/>
      <c r="J7" s="123">
        <v>440</v>
      </c>
      <c r="K7" s="117" t="s">
        <v>3797</v>
      </c>
      <c r="L7" s="119" t="s">
        <v>102</v>
      </c>
      <c r="W7" s="133">
        <v>440</v>
      </c>
      <c r="X7" s="133">
        <v>83</v>
      </c>
      <c r="Y7" s="133" t="s">
        <v>3836</v>
      </c>
      <c r="Z7" s="134" t="s">
        <v>3827</v>
      </c>
      <c r="AA7" s="134" t="s">
        <v>3828</v>
      </c>
      <c r="AB7" s="134" t="s">
        <v>3835</v>
      </c>
      <c r="AC7" s="133">
        <v>433</v>
      </c>
      <c r="AD7" s="135">
        <v>3277</v>
      </c>
      <c r="AE7" s="134" t="s">
        <v>3831</v>
      </c>
      <c r="AF7" s="136"/>
    </row>
    <row r="8" spans="1:32">
      <c r="A8" s="123">
        <v>338</v>
      </c>
      <c r="B8" s="123" t="s">
        <v>804</v>
      </c>
      <c r="C8" s="123"/>
      <c r="D8" s="123" t="s">
        <v>68</v>
      </c>
      <c r="E8" s="123" t="s">
        <v>139</v>
      </c>
      <c r="F8" s="123" t="s">
        <v>69</v>
      </c>
      <c r="G8" s="123" t="s">
        <v>22</v>
      </c>
      <c r="H8" s="126">
        <v>2.73</v>
      </c>
      <c r="I8" s="115"/>
      <c r="J8" s="123">
        <v>104</v>
      </c>
      <c r="K8" s="117" t="s">
        <v>3798</v>
      </c>
      <c r="L8" s="119" t="s">
        <v>102</v>
      </c>
      <c r="W8" s="133">
        <v>317</v>
      </c>
      <c r="X8" s="133">
        <v>6</v>
      </c>
      <c r="Y8" s="133" t="s">
        <v>3837</v>
      </c>
      <c r="Z8" s="134" t="s">
        <v>3827</v>
      </c>
      <c r="AA8" s="134" t="s">
        <v>3828</v>
      </c>
      <c r="AB8" s="134" t="s">
        <v>3829</v>
      </c>
      <c r="AC8" s="133">
        <v>65</v>
      </c>
      <c r="AD8" s="133">
        <v>204</v>
      </c>
      <c r="AE8" s="134" t="s">
        <v>3838</v>
      </c>
      <c r="AF8" s="136"/>
    </row>
    <row r="9" spans="1:32">
      <c r="A9" s="127">
        <v>348</v>
      </c>
      <c r="B9" s="127" t="s">
        <v>825</v>
      </c>
      <c r="C9" s="127"/>
      <c r="D9" s="127" t="s">
        <v>68</v>
      </c>
      <c r="E9" s="127" t="s">
        <v>139</v>
      </c>
      <c r="F9" s="127" t="s">
        <v>69</v>
      </c>
      <c r="G9" s="127" t="s">
        <v>22</v>
      </c>
      <c r="H9" s="132">
        <v>9.125</v>
      </c>
      <c r="I9" s="115"/>
      <c r="J9" s="161" t="s">
        <v>3878</v>
      </c>
      <c r="K9" s="117" t="s">
        <v>3799</v>
      </c>
      <c r="L9" s="119" t="s">
        <v>3855</v>
      </c>
      <c r="W9" s="133">
        <v>1219</v>
      </c>
      <c r="X9" s="133">
        <v>32</v>
      </c>
      <c r="Y9" s="133" t="s">
        <v>3792</v>
      </c>
      <c r="Z9" s="134" t="s">
        <v>3827</v>
      </c>
      <c r="AA9" s="134" t="s">
        <v>3828</v>
      </c>
      <c r="AB9" s="134" t="s">
        <v>3833</v>
      </c>
      <c r="AC9" s="133">
        <v>300</v>
      </c>
      <c r="AD9" s="133">
        <v>467</v>
      </c>
      <c r="AE9" s="134" t="s">
        <v>3838</v>
      </c>
      <c r="AF9" s="136"/>
    </row>
    <row r="10" spans="1:32">
      <c r="A10" s="127">
        <v>393</v>
      </c>
      <c r="B10" s="127" t="s">
        <v>927</v>
      </c>
      <c r="C10" s="127"/>
      <c r="D10" s="127" t="s">
        <v>68</v>
      </c>
      <c r="E10" s="127" t="s">
        <v>139</v>
      </c>
      <c r="F10" s="127" t="s">
        <v>69</v>
      </c>
      <c r="G10" s="127" t="s">
        <v>22</v>
      </c>
      <c r="H10" s="132">
        <v>21.9</v>
      </c>
      <c r="I10" s="115"/>
      <c r="J10" s="161" t="s">
        <v>3878</v>
      </c>
      <c r="K10" s="117" t="s">
        <v>3801</v>
      </c>
      <c r="L10" s="119" t="s">
        <v>3855</v>
      </c>
      <c r="W10" s="133">
        <v>1248</v>
      </c>
      <c r="X10" s="133">
        <v>44</v>
      </c>
      <c r="Y10" s="133" t="s">
        <v>3794</v>
      </c>
      <c r="Z10" s="134" t="s">
        <v>3827</v>
      </c>
      <c r="AA10" s="134" t="s">
        <v>3828</v>
      </c>
      <c r="AB10" s="134" t="s">
        <v>3833</v>
      </c>
      <c r="AC10" s="133">
        <v>316</v>
      </c>
      <c r="AD10" s="133">
        <v>757</v>
      </c>
      <c r="AE10" s="134" t="s">
        <v>3838</v>
      </c>
      <c r="AF10" s="136"/>
    </row>
    <row r="11" spans="1:32">
      <c r="A11" s="127">
        <v>395</v>
      </c>
      <c r="B11" s="127" t="s">
        <v>931</v>
      </c>
      <c r="C11" s="127" t="s">
        <v>932</v>
      </c>
      <c r="D11" s="127" t="s">
        <v>68</v>
      </c>
      <c r="E11" s="127" t="s">
        <v>139</v>
      </c>
      <c r="F11" s="127" t="s">
        <v>69</v>
      </c>
      <c r="G11" s="127" t="s">
        <v>22</v>
      </c>
      <c r="H11" s="132">
        <v>10.8</v>
      </c>
      <c r="I11" s="115"/>
      <c r="J11" s="123">
        <v>1218</v>
      </c>
      <c r="K11" s="117" t="s">
        <v>3802</v>
      </c>
      <c r="L11" s="119" t="s">
        <v>3800</v>
      </c>
      <c r="W11" s="133">
        <v>1218</v>
      </c>
      <c r="X11" s="133">
        <v>99</v>
      </c>
      <c r="Y11" s="133" t="s">
        <v>3802</v>
      </c>
      <c r="Z11" s="134" t="s">
        <v>3827</v>
      </c>
      <c r="AA11" s="134" t="s">
        <v>3828</v>
      </c>
      <c r="AB11" s="134" t="s">
        <v>3833</v>
      </c>
      <c r="AC11" s="133">
        <v>18</v>
      </c>
      <c r="AD11" s="133">
        <v>6</v>
      </c>
      <c r="AE11" s="134" t="s">
        <v>3839</v>
      </c>
      <c r="AF11" s="136"/>
    </row>
    <row r="12" spans="1:32">
      <c r="A12" s="127">
        <v>396</v>
      </c>
      <c r="B12" s="127" t="s">
        <v>931</v>
      </c>
      <c r="C12" s="127" t="s">
        <v>934</v>
      </c>
      <c r="D12" s="127" t="s">
        <v>68</v>
      </c>
      <c r="E12" s="127" t="s">
        <v>139</v>
      </c>
      <c r="F12" s="127" t="s">
        <v>69</v>
      </c>
      <c r="G12" s="127" t="s">
        <v>22</v>
      </c>
      <c r="H12" s="132">
        <v>1.2</v>
      </c>
      <c r="I12" s="115"/>
      <c r="J12" s="123">
        <v>1218</v>
      </c>
      <c r="K12" s="117" t="s">
        <v>3803</v>
      </c>
      <c r="L12" s="119" t="s">
        <v>3800</v>
      </c>
      <c r="W12" s="133">
        <v>1218</v>
      </c>
      <c r="X12" s="133">
        <v>118</v>
      </c>
      <c r="Y12" s="133" t="s">
        <v>3803</v>
      </c>
      <c r="Z12" s="134" t="s">
        <v>3827</v>
      </c>
      <c r="AA12" s="134" t="s">
        <v>3828</v>
      </c>
      <c r="AB12" s="134" t="s">
        <v>3833</v>
      </c>
      <c r="AC12" s="133">
        <v>59</v>
      </c>
      <c r="AD12" s="133">
        <v>15</v>
      </c>
      <c r="AE12" s="134" t="s">
        <v>3839</v>
      </c>
      <c r="AF12" s="136"/>
    </row>
    <row r="13" spans="1:32">
      <c r="A13" s="127">
        <v>397</v>
      </c>
      <c r="B13" s="127" t="s">
        <v>936</v>
      </c>
      <c r="C13" s="127"/>
      <c r="D13" s="127" t="s">
        <v>68</v>
      </c>
      <c r="E13" s="127" t="s">
        <v>139</v>
      </c>
      <c r="F13" s="127" t="s">
        <v>69</v>
      </c>
      <c r="G13" s="127" t="s">
        <v>22</v>
      </c>
      <c r="H13" s="132">
        <v>14.6</v>
      </c>
      <c r="I13" s="115"/>
      <c r="J13" s="123">
        <v>1118</v>
      </c>
      <c r="K13" s="117" t="s">
        <v>3804</v>
      </c>
      <c r="L13" s="119" t="s">
        <v>3805</v>
      </c>
      <c r="W13" s="133">
        <v>397</v>
      </c>
      <c r="X13" s="133">
        <v>1</v>
      </c>
      <c r="Y13" s="133" t="s">
        <v>3840</v>
      </c>
      <c r="Z13" s="134" t="s">
        <v>3827</v>
      </c>
      <c r="AA13" s="134" t="s">
        <v>3828</v>
      </c>
      <c r="AB13" s="134" t="s">
        <v>3829</v>
      </c>
      <c r="AC13" s="133">
        <v>15</v>
      </c>
      <c r="AD13" s="133">
        <v>1</v>
      </c>
      <c r="AE13" s="134" t="s">
        <v>3842</v>
      </c>
      <c r="AF13" s="136"/>
    </row>
    <row r="14" spans="1:32">
      <c r="A14" s="123">
        <v>399</v>
      </c>
      <c r="B14" s="123" t="s">
        <v>941</v>
      </c>
      <c r="C14" s="123"/>
      <c r="D14" s="123" t="s">
        <v>68</v>
      </c>
      <c r="E14" s="123" t="s">
        <v>297</v>
      </c>
      <c r="F14" s="123" t="s">
        <v>69</v>
      </c>
      <c r="G14" s="123" t="s">
        <v>22</v>
      </c>
      <c r="H14" s="126">
        <v>3.5</v>
      </c>
      <c r="I14" s="115"/>
      <c r="J14" s="123">
        <v>1116</v>
      </c>
      <c r="K14" s="117" t="s">
        <v>3806</v>
      </c>
      <c r="L14" s="119" t="s">
        <v>3805</v>
      </c>
      <c r="W14" s="123">
        <v>451</v>
      </c>
      <c r="X14" s="123">
        <v>2</v>
      </c>
      <c r="Y14" s="123" t="s">
        <v>3841</v>
      </c>
      <c r="Z14" s="116" t="s">
        <v>3827</v>
      </c>
      <c r="AA14" s="116" t="s">
        <v>3828</v>
      </c>
      <c r="AB14" s="116" t="s">
        <v>3829</v>
      </c>
      <c r="AC14" s="123">
        <v>4</v>
      </c>
      <c r="AD14" s="123">
        <v>1</v>
      </c>
      <c r="AE14" s="116" t="s">
        <v>3842</v>
      </c>
    </row>
    <row r="15" spans="1:32">
      <c r="A15" s="123">
        <v>402</v>
      </c>
      <c r="B15" s="123" t="s">
        <v>947</v>
      </c>
      <c r="C15" s="123"/>
      <c r="D15" s="123" t="s">
        <v>96</v>
      </c>
      <c r="E15" s="123" t="s">
        <v>870</v>
      </c>
      <c r="F15" s="123" t="s">
        <v>69</v>
      </c>
      <c r="G15" s="123" t="s">
        <v>22</v>
      </c>
      <c r="H15" s="126">
        <v>0.8</v>
      </c>
      <c r="I15" s="115"/>
      <c r="K15" s="160" t="s">
        <v>3877</v>
      </c>
      <c r="W15" s="123">
        <v>279</v>
      </c>
      <c r="X15" s="123">
        <v>5</v>
      </c>
      <c r="Y15" s="123" t="s">
        <v>3843</v>
      </c>
      <c r="Z15" s="116" t="s">
        <v>3827</v>
      </c>
      <c r="AA15" s="116" t="s">
        <v>3828</v>
      </c>
      <c r="AB15" s="116" t="s">
        <v>3829</v>
      </c>
      <c r="AC15" s="123">
        <v>2</v>
      </c>
      <c r="AD15" s="123">
        <v>0</v>
      </c>
      <c r="AE15" s="116" t="s">
        <v>3842</v>
      </c>
    </row>
    <row r="16" spans="1:32">
      <c r="A16" s="123">
        <v>403</v>
      </c>
      <c r="B16" s="123" t="s">
        <v>949</v>
      </c>
      <c r="C16" s="123"/>
      <c r="D16" s="123" t="s">
        <v>96</v>
      </c>
      <c r="E16" s="123" t="s">
        <v>109</v>
      </c>
      <c r="F16" s="123" t="s">
        <v>69</v>
      </c>
      <c r="G16" s="123" t="s">
        <v>22</v>
      </c>
      <c r="H16" s="126">
        <v>6.4</v>
      </c>
      <c r="I16" s="115"/>
      <c r="W16" s="123">
        <v>432</v>
      </c>
      <c r="X16" s="123">
        <v>9</v>
      </c>
      <c r="Y16" s="123" t="s">
        <v>3844</v>
      </c>
      <c r="Z16" s="116" t="s">
        <v>3827</v>
      </c>
      <c r="AA16" s="116" t="s">
        <v>3828</v>
      </c>
      <c r="AB16" s="116" t="s">
        <v>3829</v>
      </c>
      <c r="AC16" s="123">
        <v>2</v>
      </c>
      <c r="AD16" s="123">
        <v>0</v>
      </c>
      <c r="AE16" s="116" t="s">
        <v>3842</v>
      </c>
    </row>
    <row r="17" spans="1:31">
      <c r="A17" s="127">
        <v>432</v>
      </c>
      <c r="B17" s="127" t="s">
        <v>1008</v>
      </c>
      <c r="C17" s="127"/>
      <c r="D17" s="127" t="s">
        <v>19</v>
      </c>
      <c r="E17" s="127" t="s">
        <v>297</v>
      </c>
      <c r="F17" s="127" t="s">
        <v>69</v>
      </c>
      <c r="G17" s="127" t="s">
        <v>22</v>
      </c>
      <c r="H17" s="132">
        <v>2.0550000000000002</v>
      </c>
      <c r="I17" s="115"/>
      <c r="W17" s="123">
        <v>393</v>
      </c>
      <c r="X17" s="123">
        <v>21</v>
      </c>
      <c r="Y17" s="123" t="s">
        <v>3845</v>
      </c>
      <c r="Z17" s="116" t="s">
        <v>3827</v>
      </c>
      <c r="AA17" s="116" t="s">
        <v>3828</v>
      </c>
      <c r="AB17" s="116" t="s">
        <v>3829</v>
      </c>
      <c r="AC17" s="123">
        <v>22</v>
      </c>
      <c r="AD17" s="123">
        <v>6</v>
      </c>
      <c r="AE17" s="116" t="s">
        <v>3842</v>
      </c>
    </row>
    <row r="18" spans="1:31">
      <c r="A18" s="127">
        <v>440</v>
      </c>
      <c r="B18" s="127" t="s">
        <v>1025</v>
      </c>
      <c r="C18" s="127" t="s">
        <v>3853</v>
      </c>
      <c r="D18" s="127" t="s">
        <v>19</v>
      </c>
      <c r="E18" s="127" t="s">
        <v>101</v>
      </c>
      <c r="F18" s="127" t="s">
        <v>102</v>
      </c>
      <c r="G18" s="127" t="s">
        <v>22</v>
      </c>
      <c r="H18" s="132">
        <v>533.36</v>
      </c>
      <c r="I18" s="115"/>
      <c r="W18" s="123">
        <v>396</v>
      </c>
      <c r="X18" s="123">
        <v>24</v>
      </c>
      <c r="Y18" s="123" t="s">
        <v>3846</v>
      </c>
      <c r="Z18" s="116" t="s">
        <v>3827</v>
      </c>
      <c r="AA18" s="116" t="s">
        <v>3828</v>
      </c>
      <c r="AB18" s="116" t="s">
        <v>3829</v>
      </c>
      <c r="AC18" s="123">
        <v>1</v>
      </c>
      <c r="AD18" s="123">
        <v>2</v>
      </c>
      <c r="AE18" s="116" t="s">
        <v>3842</v>
      </c>
    </row>
    <row r="19" spans="1:31">
      <c r="A19" s="127">
        <v>451</v>
      </c>
      <c r="B19" s="127" t="s">
        <v>936</v>
      </c>
      <c r="C19" s="127" t="s">
        <v>1049</v>
      </c>
      <c r="D19" s="127" t="s">
        <v>68</v>
      </c>
      <c r="E19" s="127" t="s">
        <v>139</v>
      </c>
      <c r="F19" s="127" t="s">
        <v>69</v>
      </c>
      <c r="G19" s="127" t="s">
        <v>22</v>
      </c>
      <c r="H19" s="132">
        <v>3.65</v>
      </c>
      <c r="I19" s="115"/>
      <c r="W19" s="123">
        <v>395</v>
      </c>
      <c r="X19" s="123">
        <v>25</v>
      </c>
      <c r="Y19" s="123" t="s">
        <v>3847</v>
      </c>
      <c r="Z19" s="116" t="s">
        <v>3827</v>
      </c>
      <c r="AA19" s="116" t="s">
        <v>3828</v>
      </c>
      <c r="AB19" s="116" t="s">
        <v>3829</v>
      </c>
      <c r="AC19" s="123">
        <v>11</v>
      </c>
      <c r="AD19" s="123">
        <v>32</v>
      </c>
      <c r="AE19" s="116" t="s">
        <v>3842</v>
      </c>
    </row>
    <row r="20" spans="1:31">
      <c r="A20" s="127">
        <v>456</v>
      </c>
      <c r="B20" s="127" t="s">
        <v>1058</v>
      </c>
      <c r="C20" s="127" t="s">
        <v>1059</v>
      </c>
      <c r="D20" s="127" t="s">
        <v>68</v>
      </c>
      <c r="E20" s="127" t="s">
        <v>139</v>
      </c>
      <c r="F20" s="127" t="s">
        <v>69</v>
      </c>
      <c r="G20" s="127" t="s">
        <v>22</v>
      </c>
      <c r="H20" s="132">
        <v>24</v>
      </c>
      <c r="I20" s="115"/>
      <c r="W20" s="123">
        <v>348</v>
      </c>
      <c r="X20" s="123">
        <v>82</v>
      </c>
      <c r="Y20" s="123" t="s">
        <v>3848</v>
      </c>
      <c r="Z20" s="116" t="s">
        <v>3827</v>
      </c>
      <c r="AA20" s="116" t="s">
        <v>3828</v>
      </c>
      <c r="AB20" s="116" t="s">
        <v>3829</v>
      </c>
      <c r="AC20" s="123">
        <v>9</v>
      </c>
      <c r="AD20" s="123">
        <v>0</v>
      </c>
      <c r="AE20" s="116" t="s">
        <v>3842</v>
      </c>
    </row>
    <row r="21" spans="1:31">
      <c r="A21" s="127">
        <v>499</v>
      </c>
      <c r="B21" s="127" t="s">
        <v>315</v>
      </c>
      <c r="C21" s="127"/>
      <c r="D21" s="127" t="s">
        <v>19</v>
      </c>
      <c r="E21" s="127" t="s">
        <v>109</v>
      </c>
      <c r="F21" s="127" t="s">
        <v>102</v>
      </c>
      <c r="G21" s="127" t="s">
        <v>22</v>
      </c>
      <c r="H21" s="132">
        <v>50</v>
      </c>
      <c r="I21" s="115"/>
      <c r="K21" s="113"/>
      <c r="L21" s="113"/>
      <c r="W21" s="123">
        <v>38</v>
      </c>
      <c r="X21" s="123">
        <v>84</v>
      </c>
      <c r="Y21" s="123" t="s">
        <v>3849</v>
      </c>
      <c r="Z21" s="116" t="s">
        <v>3827</v>
      </c>
      <c r="AA21" s="116" t="s">
        <v>3828</v>
      </c>
      <c r="AB21" s="116" t="s">
        <v>3829</v>
      </c>
      <c r="AC21" s="123">
        <v>3</v>
      </c>
      <c r="AD21" s="123">
        <v>0</v>
      </c>
      <c r="AE21" s="116" t="s">
        <v>3842</v>
      </c>
    </row>
    <row r="22" spans="1:31">
      <c r="A22" s="123">
        <v>549</v>
      </c>
      <c r="B22" s="123" t="s">
        <v>1251</v>
      </c>
      <c r="C22" s="123"/>
      <c r="D22" s="123" t="s">
        <v>96</v>
      </c>
      <c r="E22" s="123" t="s">
        <v>402</v>
      </c>
      <c r="F22" s="123" t="s">
        <v>69</v>
      </c>
      <c r="G22" s="123" t="s">
        <v>200</v>
      </c>
      <c r="H22" s="126">
        <v>1.35</v>
      </c>
      <c r="I22" s="115"/>
      <c r="K22" s="113"/>
      <c r="L22" s="113"/>
      <c r="W22" s="123">
        <v>456</v>
      </c>
      <c r="X22" s="123">
        <v>85</v>
      </c>
      <c r="Y22" s="123" t="s">
        <v>3850</v>
      </c>
      <c r="Z22" s="116" t="s">
        <v>3827</v>
      </c>
      <c r="AA22" s="116" t="s">
        <v>3828</v>
      </c>
      <c r="AB22" s="116" t="s">
        <v>3829</v>
      </c>
      <c r="AC22" s="123">
        <v>24</v>
      </c>
      <c r="AD22" s="123">
        <v>4</v>
      </c>
      <c r="AE22" s="116" t="s">
        <v>3842</v>
      </c>
    </row>
    <row r="23" spans="1:31">
      <c r="A23" s="123">
        <v>609</v>
      </c>
      <c r="B23" s="123" t="s">
        <v>1345</v>
      </c>
      <c r="C23" s="123" t="s">
        <v>1376</v>
      </c>
      <c r="D23" s="123" t="s">
        <v>43</v>
      </c>
      <c r="E23" s="123" t="s">
        <v>109</v>
      </c>
      <c r="F23" s="123" t="s">
        <v>44</v>
      </c>
      <c r="G23" s="123" t="s">
        <v>1155</v>
      </c>
      <c r="H23" s="126">
        <v>5.98</v>
      </c>
      <c r="I23" s="115"/>
      <c r="K23" s="113"/>
      <c r="L23" s="113"/>
      <c r="W23" s="123">
        <v>236</v>
      </c>
      <c r="X23" s="123">
        <v>150</v>
      </c>
      <c r="Y23" s="123" t="s">
        <v>3851</v>
      </c>
      <c r="Z23" s="116" t="s">
        <v>3827</v>
      </c>
      <c r="AA23" s="116" t="s">
        <v>3828</v>
      </c>
      <c r="AB23" s="116" t="s">
        <v>3829</v>
      </c>
      <c r="AC23" s="123">
        <v>1</v>
      </c>
      <c r="AD23" s="123">
        <v>0</v>
      </c>
      <c r="AE23" s="116" t="s">
        <v>3842</v>
      </c>
    </row>
    <row r="24" spans="1:31">
      <c r="A24" s="123">
        <v>697</v>
      </c>
      <c r="B24" s="123" t="s">
        <v>1556</v>
      </c>
      <c r="C24" s="123"/>
      <c r="D24" s="123" t="s">
        <v>43</v>
      </c>
      <c r="E24" s="123" t="s">
        <v>716</v>
      </c>
      <c r="F24" s="123" t="s">
        <v>44</v>
      </c>
      <c r="G24" s="123" t="s">
        <v>1155</v>
      </c>
      <c r="H24" s="126">
        <v>4</v>
      </c>
      <c r="I24" s="115"/>
      <c r="K24" s="113"/>
      <c r="L24" s="113"/>
      <c r="W24" s="123">
        <v>1072</v>
      </c>
      <c r="X24" s="123">
        <v>213</v>
      </c>
      <c r="Y24" s="123" t="s">
        <v>3852</v>
      </c>
      <c r="Z24" s="116" t="s">
        <v>3827</v>
      </c>
      <c r="AA24" s="116" t="s">
        <v>3828</v>
      </c>
      <c r="AB24" s="116" t="s">
        <v>3829</v>
      </c>
      <c r="AC24" s="123">
        <v>8</v>
      </c>
      <c r="AD24" s="123">
        <v>51</v>
      </c>
      <c r="AE24" s="116" t="s">
        <v>3842</v>
      </c>
    </row>
    <row r="25" spans="1:31">
      <c r="A25" s="123">
        <v>942</v>
      </c>
      <c r="B25" s="123" t="s">
        <v>2050</v>
      </c>
      <c r="C25" s="123"/>
      <c r="D25" s="123" t="s">
        <v>19</v>
      </c>
      <c r="E25" s="123" t="s">
        <v>101</v>
      </c>
      <c r="F25" s="123" t="s">
        <v>102</v>
      </c>
      <c r="G25" s="123" t="s">
        <v>1155</v>
      </c>
      <c r="H25" s="126">
        <v>969.89200000000005</v>
      </c>
      <c r="I25" s="115"/>
      <c r="K25" s="113"/>
      <c r="L25" s="113"/>
      <c r="W25" s="138"/>
      <c r="X25" s="138"/>
      <c r="Y25" s="138"/>
      <c r="Z25" s="121"/>
      <c r="AA25" s="121"/>
      <c r="AB25" s="121"/>
      <c r="AC25" s="138"/>
      <c r="AD25" s="138"/>
      <c r="AE25" s="121"/>
    </row>
    <row r="26" spans="1:31">
      <c r="A26" s="123">
        <v>1041</v>
      </c>
      <c r="B26" s="123" t="s">
        <v>2244</v>
      </c>
      <c r="C26" s="123"/>
      <c r="D26" s="123" t="s">
        <v>96</v>
      </c>
      <c r="E26" s="123" t="s">
        <v>109</v>
      </c>
      <c r="F26" s="123" t="s">
        <v>69</v>
      </c>
      <c r="G26" s="123" t="s">
        <v>1155</v>
      </c>
      <c r="H26" s="126">
        <v>3.1740000000000004</v>
      </c>
      <c r="I26" s="115"/>
      <c r="K26" s="113"/>
      <c r="L26" s="113"/>
      <c r="W26" s="138"/>
      <c r="X26" s="138"/>
      <c r="Y26" s="138"/>
      <c r="Z26" s="121"/>
      <c r="AA26" s="121"/>
      <c r="AB26" s="121"/>
      <c r="AC26" s="138"/>
      <c r="AD26" s="138"/>
      <c r="AE26" s="121"/>
    </row>
    <row r="27" spans="1:31">
      <c r="A27" s="123">
        <v>1067</v>
      </c>
      <c r="B27" s="123" t="s">
        <v>2295</v>
      </c>
      <c r="C27" s="123"/>
      <c r="D27" s="123" t="s">
        <v>19</v>
      </c>
      <c r="E27" s="123" t="s">
        <v>109</v>
      </c>
      <c r="F27" s="123" t="s">
        <v>69</v>
      </c>
      <c r="G27" s="123" t="s">
        <v>1155</v>
      </c>
      <c r="H27" s="126">
        <v>103.26</v>
      </c>
      <c r="I27" s="115"/>
      <c r="W27" s="138"/>
      <c r="X27" s="138"/>
      <c r="Y27" s="138"/>
      <c r="Z27" s="121"/>
      <c r="AA27" s="121"/>
      <c r="AB27" s="121"/>
      <c r="AC27" s="138"/>
      <c r="AD27" s="138"/>
      <c r="AE27" s="121"/>
    </row>
    <row r="28" spans="1:31">
      <c r="A28" s="127">
        <v>1072</v>
      </c>
      <c r="B28" s="127" t="s">
        <v>2305</v>
      </c>
      <c r="C28" s="127"/>
      <c r="D28" s="127" t="s">
        <v>19</v>
      </c>
      <c r="E28" s="127" t="s">
        <v>109</v>
      </c>
      <c r="F28" s="127" t="s">
        <v>69</v>
      </c>
      <c r="G28" s="127" t="s">
        <v>200</v>
      </c>
      <c r="H28" s="132">
        <v>8</v>
      </c>
      <c r="I28" s="115"/>
      <c r="W28" s="138"/>
      <c r="X28" s="138"/>
      <c r="Y28" s="138"/>
      <c r="Z28" s="121"/>
      <c r="AA28" s="121"/>
      <c r="AB28" s="121"/>
      <c r="AC28" s="138"/>
      <c r="AD28" s="138"/>
      <c r="AE28" s="121"/>
    </row>
    <row r="29" spans="1:31">
      <c r="A29" s="127">
        <v>1116</v>
      </c>
      <c r="B29" s="127" t="s">
        <v>2371</v>
      </c>
      <c r="C29" s="127" t="s">
        <v>2396</v>
      </c>
      <c r="D29" s="127" t="s">
        <v>43</v>
      </c>
      <c r="E29" s="127" t="s">
        <v>2374</v>
      </c>
      <c r="F29" s="127" t="s">
        <v>44</v>
      </c>
      <c r="G29" s="127" t="s">
        <v>22</v>
      </c>
      <c r="H29" s="132">
        <v>3</v>
      </c>
      <c r="I29" s="115"/>
    </row>
    <row r="30" spans="1:31">
      <c r="A30" s="127">
        <v>1118</v>
      </c>
      <c r="B30" s="127" t="s">
        <v>2371</v>
      </c>
      <c r="C30" s="127" t="s">
        <v>2400</v>
      </c>
      <c r="D30" s="127" t="s">
        <v>43</v>
      </c>
      <c r="E30" s="127" t="s">
        <v>2374</v>
      </c>
      <c r="F30" s="127" t="s">
        <v>44</v>
      </c>
      <c r="G30" s="127" t="s">
        <v>22</v>
      </c>
      <c r="H30" s="132">
        <v>25</v>
      </c>
      <c r="I30" s="115"/>
    </row>
    <row r="31" spans="1:31">
      <c r="A31" s="127">
        <v>1218</v>
      </c>
      <c r="B31" s="127" t="s">
        <v>2371</v>
      </c>
      <c r="C31" s="127" t="s">
        <v>2604</v>
      </c>
      <c r="D31" s="127" t="s">
        <v>68</v>
      </c>
      <c r="E31" s="127" t="s">
        <v>2374</v>
      </c>
      <c r="F31" s="127" t="s">
        <v>27</v>
      </c>
      <c r="G31" s="127" t="s">
        <v>22</v>
      </c>
      <c r="H31" s="132">
        <v>77</v>
      </c>
      <c r="I31" s="115"/>
    </row>
    <row r="32" spans="1:31">
      <c r="A32" s="127">
        <v>1219</v>
      </c>
      <c r="B32" s="127" t="s">
        <v>2371</v>
      </c>
      <c r="C32" s="127" t="s">
        <v>2606</v>
      </c>
      <c r="D32" s="127" t="s">
        <v>125</v>
      </c>
      <c r="E32" s="127" t="s">
        <v>2374</v>
      </c>
      <c r="F32" s="127" t="s">
        <v>49</v>
      </c>
      <c r="G32" s="127" t="s">
        <v>22</v>
      </c>
      <c r="H32" s="132">
        <v>300</v>
      </c>
      <c r="I32" s="115"/>
    </row>
    <row r="33" spans="1:9">
      <c r="A33" s="127">
        <v>1238</v>
      </c>
      <c r="B33" s="127" t="s">
        <v>2371</v>
      </c>
      <c r="C33" s="127" t="s">
        <v>2644</v>
      </c>
      <c r="D33" s="127" t="s">
        <v>19</v>
      </c>
      <c r="E33" s="127" t="s">
        <v>2374</v>
      </c>
      <c r="F33" s="127" t="s">
        <v>102</v>
      </c>
      <c r="G33" s="127" t="s">
        <v>22</v>
      </c>
      <c r="H33" s="132">
        <v>619.40000000000009</v>
      </c>
      <c r="I33" s="115"/>
    </row>
    <row r="34" spans="1:9">
      <c r="A34" s="127">
        <v>1248</v>
      </c>
      <c r="B34" s="127" t="s">
        <v>2371</v>
      </c>
      <c r="C34" s="127" t="s">
        <v>2664</v>
      </c>
      <c r="D34" s="127" t="s">
        <v>19</v>
      </c>
      <c r="E34" s="127" t="s">
        <v>2374</v>
      </c>
      <c r="F34" s="127" t="s">
        <v>21</v>
      </c>
      <c r="G34" s="127" t="s">
        <v>22</v>
      </c>
      <c r="H34" s="132">
        <v>837.76</v>
      </c>
      <c r="I34" s="115"/>
    </row>
  </sheetData>
  <sortState xmlns:xlrd2="http://schemas.microsoft.com/office/spreadsheetml/2017/richdata2" ref="AG3:AP24">
    <sortCondition descending="1" ref="AP3:AP24"/>
    <sortCondition descending="1" ref="AN3:AN24"/>
  </sortState>
  <mergeCells count="4">
    <mergeCell ref="X1:AE1"/>
    <mergeCell ref="J1:L1"/>
    <mergeCell ref="N1:U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A2DEC-4C9D-4E1D-B808-B6878187C47B}">
  <sheetPr codeName="Sheet5"/>
  <dimension ref="A1:S20"/>
  <sheetViews>
    <sheetView showGridLines="0" zoomScaleNormal="100" workbookViewId="0">
      <selection activeCell="K18" sqref="K18"/>
    </sheetView>
  </sheetViews>
  <sheetFormatPr baseColWidth="10" defaultColWidth="9.140625" defaultRowHeight="12.75"/>
  <cols>
    <col min="2" max="2" width="7.5703125" customWidth="1"/>
    <col min="3" max="3" width="15.28515625" customWidth="1"/>
    <col min="4" max="4" width="20.140625" customWidth="1"/>
    <col min="5" max="9" width="12.5703125" customWidth="1"/>
    <col min="10" max="10" width="11.7109375" customWidth="1"/>
    <col min="11" max="11" width="7.85546875" customWidth="1"/>
    <col min="12" max="12" width="10.42578125" customWidth="1"/>
    <col min="14" max="14" width="15.140625" bestFit="1" customWidth="1"/>
    <col min="16" max="16" width="17.140625" customWidth="1"/>
    <col min="17" max="17" width="9.42578125" bestFit="1" customWidth="1"/>
    <col min="18" max="18" width="11" bestFit="1" customWidth="1"/>
    <col min="20" max="20" width="11" bestFit="1" customWidth="1"/>
  </cols>
  <sheetData>
    <row r="1" spans="1:19" s="171" customFormat="1" ht="14.45" customHeight="1">
      <c r="E1" s="212"/>
      <c r="I1" s="212"/>
      <c r="J1" s="213"/>
      <c r="K1" s="170"/>
      <c r="N1" s="213"/>
      <c r="O1" s="212"/>
    </row>
    <row r="2" spans="1:19" s="142" customFormat="1" ht="18">
      <c r="A2" s="232"/>
      <c r="B2" s="393" t="s">
        <v>3857</v>
      </c>
      <c r="C2" s="395" t="s">
        <v>3830</v>
      </c>
      <c r="D2" s="397" t="s">
        <v>3856</v>
      </c>
      <c r="E2" s="359" t="s">
        <v>4148</v>
      </c>
      <c r="F2" s="360" t="s">
        <v>4149</v>
      </c>
      <c r="G2" s="360" t="s">
        <v>4150</v>
      </c>
      <c r="H2" s="399" t="s">
        <v>4151</v>
      </c>
      <c r="I2" s="400"/>
      <c r="J2" s="141"/>
      <c r="K2" s="141"/>
      <c r="L2" s="141"/>
      <c r="M2" s="141"/>
      <c r="N2" s="141"/>
      <c r="O2" s="141"/>
      <c r="P2" s="141"/>
      <c r="Q2" s="141"/>
      <c r="R2" s="141"/>
      <c r="S2" s="141"/>
    </row>
    <row r="3" spans="1:19" s="142" customFormat="1" ht="15">
      <c r="A3" s="232"/>
      <c r="B3" s="394"/>
      <c r="C3" s="396"/>
      <c r="D3" s="398"/>
      <c r="E3" s="390" t="s">
        <v>3864</v>
      </c>
      <c r="F3" s="391"/>
      <c r="G3" s="391"/>
      <c r="H3" s="392"/>
      <c r="I3" s="361" t="s">
        <v>4017</v>
      </c>
      <c r="J3" s="141"/>
      <c r="K3" s="141"/>
      <c r="L3" s="141"/>
      <c r="M3" s="141"/>
      <c r="N3" s="141"/>
      <c r="O3" s="141"/>
      <c r="P3" s="141"/>
      <c r="Q3" s="141"/>
      <c r="R3" s="141"/>
      <c r="S3" s="141"/>
    </row>
    <row r="4" spans="1:19" s="142" customFormat="1" ht="20.45" customHeight="1">
      <c r="A4" s="155"/>
      <c r="B4" s="393" t="s">
        <v>3861</v>
      </c>
      <c r="C4" s="395" t="s">
        <v>3997</v>
      </c>
      <c r="D4" s="362" t="s">
        <v>3863</v>
      </c>
      <c r="E4" s="366">
        <f>96100*1000</f>
        <v>96100000</v>
      </c>
      <c r="F4" s="364">
        <v>1000</v>
      </c>
      <c r="G4" s="364">
        <v>1500</v>
      </c>
      <c r="H4" s="367">
        <f>E4*E$8+F4*F$8+G4*G$8</f>
        <v>96525500</v>
      </c>
      <c r="I4" s="368">
        <f>H4*3600/1000000000</f>
        <v>347.49180000000001</v>
      </c>
      <c r="J4" s="143"/>
      <c r="K4" s="143"/>
      <c r="L4" s="143"/>
      <c r="M4" s="143"/>
      <c r="N4" s="143"/>
      <c r="O4" s="143"/>
      <c r="P4" s="143"/>
      <c r="Q4" s="143"/>
      <c r="R4" s="143"/>
      <c r="S4" s="143"/>
    </row>
    <row r="5" spans="1:19" s="142" customFormat="1" ht="20.45" customHeight="1">
      <c r="A5" s="155"/>
      <c r="B5" s="403"/>
      <c r="C5" s="404"/>
      <c r="D5" s="362" t="s">
        <v>4018</v>
      </c>
      <c r="E5" s="366">
        <f>79450.29*1000</f>
        <v>79450290</v>
      </c>
      <c r="F5" s="364">
        <v>3000</v>
      </c>
      <c r="G5" s="364">
        <v>600</v>
      </c>
      <c r="H5" s="367">
        <f>E5*E$8+F5*F$8+G5*G$8</f>
        <v>79693290</v>
      </c>
      <c r="I5" s="368">
        <f t="shared" ref="I5:I7" si="0">H5*3600/1000000000</f>
        <v>286.89584400000001</v>
      </c>
      <c r="J5" s="143"/>
      <c r="K5" s="143"/>
      <c r="L5" s="143"/>
      <c r="M5" s="143"/>
      <c r="N5" s="143"/>
      <c r="O5" s="143"/>
      <c r="P5" s="143"/>
      <c r="Q5" s="143"/>
      <c r="R5" s="143"/>
      <c r="S5" s="143"/>
    </row>
    <row r="6" spans="1:19" s="142" customFormat="1" ht="20.45" customHeight="1">
      <c r="A6" s="155"/>
      <c r="B6" s="403"/>
      <c r="C6" s="404"/>
      <c r="D6" s="362" t="s">
        <v>68</v>
      </c>
      <c r="E6" s="366">
        <f>72850.77*1000</f>
        <v>72850770</v>
      </c>
      <c r="F6" s="364">
        <v>3000</v>
      </c>
      <c r="G6" s="364">
        <v>600</v>
      </c>
      <c r="H6" s="367">
        <f>E6*E$8+F6*F$8+G6*G$8</f>
        <v>73093770</v>
      </c>
      <c r="I6" s="368">
        <f t="shared" si="0"/>
        <v>263.13757199999998</v>
      </c>
      <c r="J6" s="143"/>
      <c r="K6" s="143"/>
      <c r="L6" s="143"/>
      <c r="M6" s="143"/>
      <c r="N6" s="143"/>
      <c r="O6" s="143"/>
      <c r="P6" s="143"/>
      <c r="Q6" s="143"/>
      <c r="R6" s="143"/>
      <c r="S6" s="143"/>
    </row>
    <row r="7" spans="1:19" s="142" customFormat="1" ht="20.45" customHeight="1">
      <c r="A7" s="155"/>
      <c r="B7" s="394"/>
      <c r="C7" s="396"/>
      <c r="D7" s="362" t="s">
        <v>19</v>
      </c>
      <c r="E7" s="366">
        <f>57755.93*1000</f>
        <v>57755930</v>
      </c>
      <c r="F7" s="364">
        <v>1000</v>
      </c>
      <c r="G7" s="364">
        <v>100</v>
      </c>
      <c r="H7" s="367">
        <f>E7*E$8+F7*F$8+G7*G$8</f>
        <v>57810430</v>
      </c>
      <c r="I7" s="368">
        <f t="shared" si="0"/>
        <v>208.117548</v>
      </c>
      <c r="J7" s="143"/>
      <c r="K7" s="143"/>
      <c r="L7" s="143"/>
      <c r="M7" s="143"/>
      <c r="N7" s="143"/>
      <c r="O7" s="143"/>
      <c r="P7" s="143"/>
      <c r="Q7" s="143"/>
      <c r="R7" s="143"/>
      <c r="S7" s="143"/>
    </row>
    <row r="8" spans="1:19" s="142" customFormat="1" ht="15">
      <c r="A8" s="155"/>
      <c r="B8" s="402" t="s">
        <v>3998</v>
      </c>
      <c r="C8" s="402"/>
      <c r="D8" s="402"/>
      <c r="E8" s="366">
        <v>1</v>
      </c>
      <c r="F8" s="365">
        <v>28</v>
      </c>
      <c r="G8" s="365">
        <v>265</v>
      </c>
      <c r="H8" s="363"/>
      <c r="I8" s="363"/>
      <c r="J8" s="143"/>
      <c r="K8" s="143"/>
      <c r="L8" s="143"/>
      <c r="M8" s="143"/>
      <c r="N8" s="143"/>
      <c r="O8" s="143"/>
      <c r="P8" s="143"/>
      <c r="Q8" s="143"/>
      <c r="R8" s="143"/>
      <c r="S8" s="143"/>
    </row>
    <row r="9" spans="1:19" s="115" customFormat="1" ht="13.5">
      <c r="A9" s="155"/>
      <c r="B9" s="406" t="s">
        <v>4152</v>
      </c>
      <c r="C9" s="406"/>
      <c r="D9" s="406"/>
      <c r="E9" s="406"/>
      <c r="F9" s="406"/>
      <c r="G9" s="406"/>
      <c r="H9" s="406"/>
      <c r="I9" s="406"/>
      <c r="J9" s="156"/>
      <c r="K9" s="156"/>
      <c r="L9" s="156"/>
      <c r="M9" s="156"/>
      <c r="N9" s="156"/>
      <c r="O9" s="156"/>
      <c r="P9" s="156"/>
    </row>
    <row r="10" spans="1:19" s="115" customFormat="1" ht="27" customHeight="1">
      <c r="A10" s="155"/>
      <c r="B10" s="405" t="s">
        <v>4156</v>
      </c>
      <c r="C10" s="405"/>
      <c r="D10" s="405"/>
      <c r="E10" s="405"/>
      <c r="F10" s="405"/>
      <c r="G10" s="405"/>
      <c r="H10" s="405"/>
      <c r="I10" s="405"/>
      <c r="J10" s="156"/>
      <c r="K10" s="156"/>
      <c r="L10" s="156"/>
      <c r="M10" s="156"/>
      <c r="N10" s="156"/>
      <c r="O10" s="156"/>
      <c r="P10" s="156"/>
    </row>
    <row r="11" spans="1:19" s="115" customFormat="1" ht="13.15" customHeight="1">
      <c r="B11" s="407" t="s">
        <v>4153</v>
      </c>
      <c r="C11" s="407"/>
      <c r="D11" s="407"/>
      <c r="E11" s="407"/>
      <c r="F11" s="407"/>
      <c r="G11" s="407"/>
      <c r="H11" s="407"/>
      <c r="I11" s="407"/>
      <c r="J11" s="156"/>
      <c r="K11" s="156"/>
      <c r="L11" s="156"/>
      <c r="M11" s="156"/>
      <c r="N11" s="156"/>
      <c r="O11" s="155"/>
      <c r="P11" s="155"/>
    </row>
    <row r="12" spans="1:19" ht="13.15" customHeight="1">
      <c r="B12" s="408" t="s">
        <v>4154</v>
      </c>
      <c r="C12" s="408"/>
      <c r="D12" s="408"/>
      <c r="E12" s="408"/>
      <c r="F12" s="408"/>
      <c r="G12" s="408"/>
      <c r="H12" s="408"/>
      <c r="I12" s="408"/>
    </row>
    <row r="13" spans="1:19" s="125" customFormat="1" ht="13.5">
      <c r="A13" s="151"/>
      <c r="B13" s="409" t="s">
        <v>4155</v>
      </c>
      <c r="C13" s="409"/>
      <c r="D13" s="409"/>
      <c r="E13" s="409"/>
      <c r="F13" s="409"/>
      <c r="G13" s="409"/>
      <c r="H13" s="409"/>
      <c r="I13" s="409"/>
    </row>
    <row r="14" spans="1:19" s="139" customFormat="1">
      <c r="A14" s="151"/>
    </row>
    <row r="15" spans="1:19" ht="13.15" customHeight="1">
      <c r="B15" s="401" t="s">
        <v>4043</v>
      </c>
      <c r="C15" s="401"/>
      <c r="D15" s="401"/>
      <c r="E15" s="401"/>
      <c r="F15" s="401"/>
      <c r="G15" s="401"/>
      <c r="H15" s="401"/>
      <c r="I15" s="401"/>
    </row>
    <row r="16" spans="1:19">
      <c r="B16" s="401"/>
      <c r="C16" s="401"/>
      <c r="D16" s="401"/>
      <c r="E16" s="401"/>
      <c r="F16" s="401"/>
      <c r="G16" s="401"/>
      <c r="H16" s="401"/>
      <c r="I16" s="401"/>
    </row>
    <row r="17" spans="2:9">
      <c r="B17" s="401"/>
      <c r="C17" s="401"/>
      <c r="D17" s="401"/>
      <c r="E17" s="401"/>
      <c r="F17" s="401"/>
      <c r="G17" s="401"/>
      <c r="H17" s="401"/>
      <c r="I17" s="401"/>
    </row>
    <row r="18" spans="2:9">
      <c r="D18" s="114"/>
      <c r="E18" s="114"/>
      <c r="F18" s="114"/>
      <c r="G18" s="114"/>
    </row>
    <row r="19" spans="2:9">
      <c r="B19" s="410" t="s">
        <v>3868</v>
      </c>
      <c r="C19" s="410"/>
      <c r="D19" s="410"/>
      <c r="E19" s="410"/>
      <c r="F19" s="410"/>
      <c r="G19" s="410"/>
      <c r="H19" s="410"/>
      <c r="I19" s="410"/>
    </row>
    <row r="20" spans="2:9">
      <c r="D20" s="114"/>
      <c r="E20" s="185"/>
      <c r="G20" s="114"/>
      <c r="H20" s="114"/>
      <c r="I20" s="114"/>
    </row>
  </sheetData>
  <mergeCells count="15">
    <mergeCell ref="B19:I19"/>
    <mergeCell ref="B15:I17"/>
    <mergeCell ref="B8:D8"/>
    <mergeCell ref="B4:B7"/>
    <mergeCell ref="C4:C7"/>
    <mergeCell ref="B10:I10"/>
    <mergeCell ref="B9:I9"/>
    <mergeCell ref="B11:I11"/>
    <mergeCell ref="B12:I12"/>
    <mergeCell ref="B13:I13"/>
    <mergeCell ref="E3:H3"/>
    <mergeCell ref="B2:B3"/>
    <mergeCell ref="C2:C3"/>
    <mergeCell ref="D2:D3"/>
    <mergeCell ref="H2: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69E02-37EC-42EC-AB69-BFF0599CDD8E}">
  <sheetPr codeName="Sheet6"/>
  <dimension ref="A1:Y57"/>
  <sheetViews>
    <sheetView showGridLines="0" zoomScale="130" zoomScaleNormal="130" workbookViewId="0">
      <selection activeCell="A4" sqref="A4"/>
    </sheetView>
  </sheetViews>
  <sheetFormatPr baseColWidth="10" defaultColWidth="9.140625" defaultRowHeight="12.75"/>
  <cols>
    <col min="4" max="4" width="30.85546875" bestFit="1" customWidth="1"/>
    <col min="5" max="5" width="9.5703125" customWidth="1"/>
    <col min="6" max="6" width="9.85546875" customWidth="1"/>
    <col min="7" max="7" width="6.28515625" customWidth="1"/>
    <col min="8" max="9" width="8.85546875" customWidth="1"/>
    <col min="10" max="11" width="10.42578125" customWidth="1"/>
    <col min="12" max="12" width="8.28515625" customWidth="1"/>
    <col min="13" max="13" width="11.7109375" customWidth="1"/>
    <col min="14" max="14" width="7.85546875" customWidth="1"/>
    <col min="15" max="15" width="10.42578125" customWidth="1"/>
    <col min="17" max="17" width="15.140625" bestFit="1" customWidth="1"/>
    <col min="19" max="19" width="17.140625" customWidth="1"/>
    <col min="20" max="20" width="9.42578125" bestFit="1" customWidth="1"/>
    <col min="21" max="21" width="11" bestFit="1" customWidth="1"/>
    <col min="23" max="23" width="11" bestFit="1" customWidth="1"/>
  </cols>
  <sheetData>
    <row r="1" spans="1:24">
      <c r="A1" s="193" t="s">
        <v>4147</v>
      </c>
      <c r="B1" s="411"/>
      <c r="C1" s="411"/>
      <c r="D1" s="412"/>
      <c r="E1" s="412"/>
      <c r="F1" s="412"/>
      <c r="G1" s="412"/>
      <c r="H1" s="412"/>
      <c r="I1" s="412"/>
      <c r="J1" s="412"/>
      <c r="K1" s="412"/>
      <c r="N1" s="91"/>
      <c r="O1" s="220"/>
      <c r="P1" s="220"/>
      <c r="Q1" s="220"/>
      <c r="R1" s="220"/>
      <c r="S1" s="220"/>
      <c r="T1" s="220"/>
      <c r="U1" s="154"/>
      <c r="V1" s="154"/>
      <c r="W1" s="154"/>
    </row>
    <row r="2" spans="1:24" ht="33.75">
      <c r="B2" s="221" t="s">
        <v>3984</v>
      </c>
      <c r="C2" s="224" t="s">
        <v>3985</v>
      </c>
      <c r="D2" s="222" t="s">
        <v>3986</v>
      </c>
      <c r="E2" s="222" t="s">
        <v>3987</v>
      </c>
      <c r="F2" s="222" t="s">
        <v>3988</v>
      </c>
      <c r="G2" s="222" t="s">
        <v>3989</v>
      </c>
      <c r="H2" s="222" t="s">
        <v>3990</v>
      </c>
      <c r="I2" s="222" t="s">
        <v>3991</v>
      </c>
      <c r="J2" s="222" t="s">
        <v>3992</v>
      </c>
      <c r="K2" s="222" t="s">
        <v>3993</v>
      </c>
      <c r="L2" s="222" t="s">
        <v>3973</v>
      </c>
      <c r="N2" s="215"/>
      <c r="O2" s="203"/>
      <c r="P2" s="203"/>
      <c r="Q2" s="203"/>
      <c r="R2" s="203"/>
      <c r="S2" s="203"/>
      <c r="T2" s="203"/>
      <c r="U2" s="203"/>
      <c r="V2" s="203"/>
      <c r="W2" s="203"/>
      <c r="X2" s="203"/>
    </row>
    <row r="3" spans="1:24" ht="22.5">
      <c r="B3" s="233">
        <v>1248</v>
      </c>
      <c r="C3" s="221">
        <v>55</v>
      </c>
      <c r="D3" s="223" t="s">
        <v>3796</v>
      </c>
      <c r="E3" s="224" t="s">
        <v>3827</v>
      </c>
      <c r="F3" s="224" t="s">
        <v>3828</v>
      </c>
      <c r="G3" s="224" t="s">
        <v>3833</v>
      </c>
      <c r="H3" s="229">
        <v>522</v>
      </c>
      <c r="I3" s="230">
        <v>4432</v>
      </c>
      <c r="J3" s="225" t="s">
        <v>3938</v>
      </c>
      <c r="K3" s="225" t="s">
        <v>19</v>
      </c>
      <c r="L3" s="226">
        <f>I3/(H3*365*24/1000)</f>
        <v>0.96922619360030782</v>
      </c>
      <c r="N3" s="216"/>
      <c r="O3" s="184"/>
      <c r="P3" s="210"/>
      <c r="Q3" s="184"/>
      <c r="R3" s="210"/>
      <c r="S3" s="154"/>
      <c r="T3" s="169"/>
      <c r="U3" s="169"/>
      <c r="V3" s="169"/>
      <c r="W3" s="169"/>
      <c r="X3" s="169"/>
    </row>
    <row r="4" spans="1:24" ht="22.5">
      <c r="B4" s="221">
        <v>440</v>
      </c>
      <c r="C4" s="221">
        <v>83</v>
      </c>
      <c r="D4" s="223" t="s">
        <v>3836</v>
      </c>
      <c r="E4" s="224" t="s">
        <v>3827</v>
      </c>
      <c r="F4" s="224" t="s">
        <v>3828</v>
      </c>
      <c r="G4" s="224" t="s">
        <v>3835</v>
      </c>
      <c r="H4" s="229">
        <v>433</v>
      </c>
      <c r="I4" s="230">
        <v>3277</v>
      </c>
      <c r="J4" s="225" t="s">
        <v>3938</v>
      </c>
      <c r="K4" s="225" t="s">
        <v>19</v>
      </c>
      <c r="L4" s="226">
        <f t="shared" ref="L4:L24" si="0">I4/(H4*365*24/1000)</f>
        <v>0.86394170436689977</v>
      </c>
      <c r="N4" s="216"/>
      <c r="O4" s="184"/>
      <c r="P4" s="210"/>
      <c r="Q4" s="184"/>
      <c r="R4" s="210"/>
      <c r="S4" s="154"/>
      <c r="T4" s="169"/>
      <c r="U4" s="169"/>
      <c r="V4" s="169"/>
      <c r="W4" s="169"/>
      <c r="X4" s="169"/>
    </row>
    <row r="5" spans="1:24" ht="22.5">
      <c r="B5" s="233">
        <v>1238</v>
      </c>
      <c r="C5" s="221">
        <v>44</v>
      </c>
      <c r="D5" s="223" t="s">
        <v>3832</v>
      </c>
      <c r="E5" s="224" t="s">
        <v>3827</v>
      </c>
      <c r="F5" s="224" t="s">
        <v>3828</v>
      </c>
      <c r="G5" s="224" t="s">
        <v>3833</v>
      </c>
      <c r="H5" s="229">
        <v>619</v>
      </c>
      <c r="I5" s="230">
        <v>3274</v>
      </c>
      <c r="J5" s="225" t="s">
        <v>3938</v>
      </c>
      <c r="K5" s="225" t="s">
        <v>19</v>
      </c>
      <c r="L5" s="226">
        <f t="shared" si="0"/>
        <v>0.60378722493932624</v>
      </c>
      <c r="N5" s="216"/>
      <c r="O5" s="184"/>
      <c r="P5" s="210"/>
      <c r="Q5" s="184"/>
      <c r="R5" s="210"/>
      <c r="S5" s="154"/>
      <c r="T5" s="169"/>
      <c r="U5" s="169"/>
      <c r="V5" s="169"/>
      <c r="W5" s="169"/>
      <c r="X5" s="169"/>
    </row>
    <row r="6" spans="1:24" ht="22.5">
      <c r="B6" s="221">
        <v>104</v>
      </c>
      <c r="C6" s="221">
        <v>72</v>
      </c>
      <c r="D6" s="223" t="s">
        <v>3834</v>
      </c>
      <c r="E6" s="224" t="s">
        <v>3827</v>
      </c>
      <c r="F6" s="224" t="s">
        <v>3828</v>
      </c>
      <c r="G6" s="224" t="s">
        <v>3835</v>
      </c>
      <c r="H6" s="229">
        <v>259</v>
      </c>
      <c r="I6" s="230">
        <v>2084</v>
      </c>
      <c r="J6" s="225" t="s">
        <v>3938</v>
      </c>
      <c r="K6" s="225" t="s">
        <v>19</v>
      </c>
      <c r="L6" s="226">
        <f t="shared" si="0"/>
        <v>0.91853105551735681</v>
      </c>
      <c r="N6" s="216"/>
      <c r="O6" s="184"/>
      <c r="P6" s="210"/>
      <c r="Q6" s="184"/>
      <c r="R6" s="210"/>
      <c r="S6" s="154"/>
      <c r="T6" s="169"/>
      <c r="U6" s="169"/>
      <c r="V6" s="169"/>
      <c r="W6" s="169"/>
      <c r="X6" s="169"/>
    </row>
    <row r="7" spans="1:24" ht="33.75">
      <c r="B7" s="221">
        <v>1248</v>
      </c>
      <c r="C7" s="221">
        <v>44</v>
      </c>
      <c r="D7" s="223" t="s">
        <v>3794</v>
      </c>
      <c r="E7" s="224" t="s">
        <v>3827</v>
      </c>
      <c r="F7" s="224" t="s">
        <v>3828</v>
      </c>
      <c r="G7" s="224" t="s">
        <v>3833</v>
      </c>
      <c r="H7" s="229">
        <v>316</v>
      </c>
      <c r="I7" s="229">
        <v>757</v>
      </c>
      <c r="J7" s="227" t="s">
        <v>3940</v>
      </c>
      <c r="K7" s="225" t="s">
        <v>19</v>
      </c>
      <c r="L7" s="226">
        <f t="shared" si="0"/>
        <v>0.27346685162707357</v>
      </c>
      <c r="N7" s="216"/>
      <c r="O7" s="184"/>
      <c r="P7" s="210"/>
      <c r="Q7" s="184"/>
      <c r="R7" s="210"/>
      <c r="S7" s="154"/>
      <c r="T7" s="169"/>
      <c r="U7" s="169"/>
      <c r="V7" s="169"/>
      <c r="W7" s="169"/>
      <c r="X7" s="169"/>
    </row>
    <row r="8" spans="1:24" ht="22.5">
      <c r="B8" s="233">
        <v>499</v>
      </c>
      <c r="C8" s="221">
        <v>3</v>
      </c>
      <c r="D8" s="223" t="s">
        <v>3826</v>
      </c>
      <c r="E8" s="224" t="s">
        <v>3827</v>
      </c>
      <c r="F8" s="224" t="s">
        <v>3828</v>
      </c>
      <c r="G8" s="224" t="s">
        <v>3829</v>
      </c>
      <c r="H8" s="229">
        <v>50</v>
      </c>
      <c r="I8" s="229">
        <v>78</v>
      </c>
      <c r="J8" s="225" t="s">
        <v>3938</v>
      </c>
      <c r="K8" s="225" t="s">
        <v>19</v>
      </c>
      <c r="L8" s="226">
        <f t="shared" si="0"/>
        <v>0.17808219178082191</v>
      </c>
      <c r="N8" s="216"/>
      <c r="O8" s="184"/>
      <c r="P8" s="210"/>
      <c r="Q8" s="184"/>
      <c r="R8" s="210"/>
      <c r="S8" s="154"/>
      <c r="T8" s="169"/>
      <c r="U8" s="169"/>
      <c r="V8" s="169"/>
      <c r="W8" s="169"/>
      <c r="X8" s="169"/>
    </row>
    <row r="9" spans="1:24" ht="22.5">
      <c r="B9" s="233">
        <v>1072</v>
      </c>
      <c r="C9" s="221">
        <v>213</v>
      </c>
      <c r="D9" s="223" t="s">
        <v>3852</v>
      </c>
      <c r="E9" s="224" t="s">
        <v>3827</v>
      </c>
      <c r="F9" s="224" t="s">
        <v>3828</v>
      </c>
      <c r="G9" s="224" t="s">
        <v>3829</v>
      </c>
      <c r="H9" s="229">
        <v>8</v>
      </c>
      <c r="I9" s="229">
        <v>51</v>
      </c>
      <c r="J9" s="225" t="s">
        <v>3974</v>
      </c>
      <c r="K9" s="225" t="s">
        <v>19</v>
      </c>
      <c r="L9" s="226">
        <f t="shared" si="0"/>
        <v>0.72773972602739723</v>
      </c>
      <c r="N9" s="216"/>
      <c r="O9" s="184"/>
      <c r="P9" s="210"/>
      <c r="Q9" s="184"/>
      <c r="R9" s="210"/>
      <c r="S9" s="154"/>
      <c r="T9" s="169"/>
      <c r="U9" s="169"/>
      <c r="V9" s="169"/>
      <c r="W9" s="169"/>
      <c r="X9" s="169"/>
    </row>
    <row r="10" spans="1:24" ht="22.5">
      <c r="B10" s="233">
        <v>432</v>
      </c>
      <c r="C10" s="221">
        <v>9</v>
      </c>
      <c r="D10" s="223" t="s">
        <v>3844</v>
      </c>
      <c r="E10" s="224" t="s">
        <v>3827</v>
      </c>
      <c r="F10" s="224" t="s">
        <v>3828</v>
      </c>
      <c r="G10" s="224" t="s">
        <v>3829</v>
      </c>
      <c r="H10" s="229">
        <v>2</v>
      </c>
      <c r="I10" s="229">
        <v>0</v>
      </c>
      <c r="J10" s="225" t="s">
        <v>3974</v>
      </c>
      <c r="K10" s="225" t="s">
        <v>19</v>
      </c>
      <c r="L10" s="226">
        <f t="shared" si="0"/>
        <v>0</v>
      </c>
      <c r="N10" s="216"/>
      <c r="O10" s="184"/>
      <c r="P10" s="210"/>
      <c r="Q10" s="184"/>
      <c r="R10" s="210"/>
      <c r="S10" s="184"/>
      <c r="T10" s="210"/>
      <c r="U10" s="154"/>
      <c r="V10" s="169"/>
      <c r="W10" s="169"/>
      <c r="X10" s="169"/>
    </row>
    <row r="11" spans="1:24" ht="22.5">
      <c r="B11" s="233">
        <v>395</v>
      </c>
      <c r="C11" s="221">
        <v>25</v>
      </c>
      <c r="D11" s="223" t="s">
        <v>3847</v>
      </c>
      <c r="E11" s="224" t="s">
        <v>3827</v>
      </c>
      <c r="F11" s="224" t="s">
        <v>3828</v>
      </c>
      <c r="G11" s="224" t="s">
        <v>3829</v>
      </c>
      <c r="H11" s="229">
        <v>11</v>
      </c>
      <c r="I11" s="229">
        <v>32</v>
      </c>
      <c r="J11" s="225" t="s">
        <v>3974</v>
      </c>
      <c r="K11" s="225" t="s">
        <v>68</v>
      </c>
      <c r="L11" s="226">
        <f t="shared" si="0"/>
        <v>0.33208800332088001</v>
      </c>
      <c r="N11" s="216"/>
      <c r="O11" s="184"/>
      <c r="P11" s="210"/>
      <c r="Q11" s="184"/>
      <c r="R11" s="210"/>
      <c r="S11" s="184"/>
      <c r="T11" s="210"/>
      <c r="U11" s="171"/>
      <c r="V11" s="154"/>
      <c r="W11" s="154"/>
      <c r="X11" s="184"/>
    </row>
    <row r="12" spans="1:24" ht="22.5">
      <c r="B12" s="221">
        <v>1218</v>
      </c>
      <c r="C12" s="221">
        <v>118</v>
      </c>
      <c r="D12" s="223" t="s">
        <v>3983</v>
      </c>
      <c r="E12" s="224" t="s">
        <v>3827</v>
      </c>
      <c r="F12" s="224" t="s">
        <v>3828</v>
      </c>
      <c r="G12" s="224" t="s">
        <v>3833</v>
      </c>
      <c r="H12" s="229">
        <v>59</v>
      </c>
      <c r="I12" s="229">
        <v>15</v>
      </c>
      <c r="J12" s="227" t="s">
        <v>3800</v>
      </c>
      <c r="K12" s="225" t="s">
        <v>68</v>
      </c>
      <c r="L12" s="226">
        <f t="shared" si="0"/>
        <v>2.902252147666589E-2</v>
      </c>
      <c r="N12" s="216"/>
      <c r="O12" s="184"/>
      <c r="P12" s="210"/>
      <c r="Q12" s="184"/>
      <c r="R12" s="210"/>
      <c r="S12" s="154"/>
      <c r="T12" s="217"/>
      <c r="U12" s="171"/>
      <c r="V12" s="154"/>
      <c r="W12" s="154"/>
    </row>
    <row r="13" spans="1:24" ht="22.5">
      <c r="B13" s="233">
        <v>393</v>
      </c>
      <c r="C13" s="221">
        <v>21</v>
      </c>
      <c r="D13" s="223" t="s">
        <v>3845</v>
      </c>
      <c r="E13" s="224" t="s">
        <v>3827</v>
      </c>
      <c r="F13" s="224" t="s">
        <v>3828</v>
      </c>
      <c r="G13" s="224" t="s">
        <v>3829</v>
      </c>
      <c r="H13" s="229">
        <v>22</v>
      </c>
      <c r="I13" s="229">
        <v>6</v>
      </c>
      <c r="J13" s="225" t="s">
        <v>3974</v>
      </c>
      <c r="K13" s="225" t="s">
        <v>68</v>
      </c>
      <c r="L13" s="226">
        <f t="shared" si="0"/>
        <v>3.1133250311332503E-2</v>
      </c>
      <c r="N13" s="216"/>
      <c r="O13" s="184"/>
      <c r="P13" s="210"/>
      <c r="Q13" s="184"/>
      <c r="R13" s="210"/>
      <c r="S13" s="154"/>
      <c r="T13" s="154"/>
      <c r="U13" s="154"/>
      <c r="V13" s="154"/>
      <c r="W13" s="154"/>
    </row>
    <row r="14" spans="1:24" ht="22.15" customHeight="1">
      <c r="B14" s="221">
        <v>1218</v>
      </c>
      <c r="C14" s="221">
        <v>99</v>
      </c>
      <c r="D14" s="223" t="s">
        <v>3802</v>
      </c>
      <c r="E14" s="224" t="s">
        <v>3827</v>
      </c>
      <c r="F14" s="224" t="s">
        <v>3828</v>
      </c>
      <c r="G14" s="224" t="s">
        <v>3833</v>
      </c>
      <c r="H14" s="229">
        <v>18</v>
      </c>
      <c r="I14" s="229">
        <v>6</v>
      </c>
      <c r="J14" s="227" t="s">
        <v>3800</v>
      </c>
      <c r="K14" s="225" t="s">
        <v>68</v>
      </c>
      <c r="L14" s="226">
        <f t="shared" si="0"/>
        <v>3.8051750380517502E-2</v>
      </c>
      <c r="N14" s="216"/>
      <c r="O14" s="184"/>
      <c r="P14" s="210"/>
      <c r="Q14" s="184"/>
      <c r="R14" s="210"/>
      <c r="S14" s="154"/>
      <c r="T14" s="154"/>
      <c r="U14" s="154"/>
      <c r="V14" s="154"/>
      <c r="W14" s="154"/>
    </row>
    <row r="15" spans="1:24" ht="22.5">
      <c r="B15" s="233">
        <v>456</v>
      </c>
      <c r="C15" s="221">
        <v>85</v>
      </c>
      <c r="D15" s="223" t="s">
        <v>3850</v>
      </c>
      <c r="E15" s="224" t="s">
        <v>3827</v>
      </c>
      <c r="F15" s="224" t="s">
        <v>3828</v>
      </c>
      <c r="G15" s="224" t="s">
        <v>3829</v>
      </c>
      <c r="H15" s="229">
        <v>24</v>
      </c>
      <c r="I15" s="229">
        <v>4</v>
      </c>
      <c r="J15" s="225" t="s">
        <v>3974</v>
      </c>
      <c r="K15" s="225" t="s">
        <v>68</v>
      </c>
      <c r="L15" s="226">
        <f t="shared" si="0"/>
        <v>1.9025875190258751E-2</v>
      </c>
      <c r="N15" s="216"/>
      <c r="O15" s="184"/>
      <c r="P15" s="210"/>
      <c r="Q15" s="184"/>
      <c r="R15" s="210"/>
      <c r="S15" s="154"/>
      <c r="T15" s="154"/>
      <c r="U15" s="154"/>
      <c r="V15" s="154"/>
      <c r="W15" s="154"/>
    </row>
    <row r="16" spans="1:24" ht="22.5">
      <c r="B16" s="233">
        <v>396</v>
      </c>
      <c r="C16" s="221">
        <v>24</v>
      </c>
      <c r="D16" s="223" t="s">
        <v>3846</v>
      </c>
      <c r="E16" s="224" t="s">
        <v>3827</v>
      </c>
      <c r="F16" s="224" t="s">
        <v>3828</v>
      </c>
      <c r="G16" s="224" t="s">
        <v>3829</v>
      </c>
      <c r="H16" s="229">
        <v>1</v>
      </c>
      <c r="I16" s="229">
        <v>2</v>
      </c>
      <c r="J16" s="225" t="s">
        <v>3974</v>
      </c>
      <c r="K16" s="225" t="s">
        <v>68</v>
      </c>
      <c r="L16" s="226">
        <f t="shared" si="0"/>
        <v>0.22831050228310504</v>
      </c>
      <c r="N16" s="216"/>
      <c r="O16" s="184"/>
      <c r="P16" s="210"/>
      <c r="Q16" s="184"/>
      <c r="R16" s="210"/>
      <c r="S16" s="154"/>
      <c r="T16" s="154"/>
      <c r="U16" s="154"/>
      <c r="V16" s="154"/>
      <c r="W16" s="154"/>
    </row>
    <row r="17" spans="1:23" ht="22.5">
      <c r="B17" s="221">
        <v>397</v>
      </c>
      <c r="C17" s="221">
        <v>1</v>
      </c>
      <c r="D17" s="223" t="s">
        <v>3840</v>
      </c>
      <c r="E17" s="224" t="s">
        <v>3827</v>
      </c>
      <c r="F17" s="224" t="s">
        <v>3828</v>
      </c>
      <c r="G17" s="224" t="s">
        <v>3829</v>
      </c>
      <c r="H17" s="229">
        <v>15</v>
      </c>
      <c r="I17" s="229">
        <v>1</v>
      </c>
      <c r="J17" s="225" t="s">
        <v>3974</v>
      </c>
      <c r="K17" s="225" t="s">
        <v>68</v>
      </c>
      <c r="L17" s="226">
        <f t="shared" si="0"/>
        <v>7.6103500761035003E-3</v>
      </c>
      <c r="N17" s="216"/>
      <c r="O17" s="184"/>
      <c r="P17" s="210"/>
      <c r="Q17" s="184"/>
      <c r="R17" s="210"/>
      <c r="S17" s="154"/>
      <c r="T17" s="154"/>
      <c r="U17" s="154"/>
      <c r="V17" s="154"/>
      <c r="W17" s="154"/>
    </row>
    <row r="18" spans="1:23" ht="22.5">
      <c r="B18" s="233">
        <v>451</v>
      </c>
      <c r="C18" s="221">
        <v>2</v>
      </c>
      <c r="D18" s="223" t="s">
        <v>3841</v>
      </c>
      <c r="E18" s="224" t="s">
        <v>3827</v>
      </c>
      <c r="F18" s="224" t="s">
        <v>3828</v>
      </c>
      <c r="G18" s="224" t="s">
        <v>3829</v>
      </c>
      <c r="H18" s="229">
        <v>4</v>
      </c>
      <c r="I18" s="229">
        <v>1</v>
      </c>
      <c r="J18" s="225" t="s">
        <v>3974</v>
      </c>
      <c r="K18" s="225" t="s">
        <v>68</v>
      </c>
      <c r="L18" s="226">
        <f t="shared" si="0"/>
        <v>2.853881278538813E-2</v>
      </c>
      <c r="N18" s="216"/>
      <c r="O18" s="184"/>
      <c r="P18" s="210"/>
      <c r="Q18" s="184"/>
      <c r="R18" s="210"/>
      <c r="S18" s="154"/>
      <c r="T18" s="154"/>
      <c r="U18" s="154"/>
      <c r="V18" s="154"/>
      <c r="W18" s="154"/>
    </row>
    <row r="19" spans="1:23" ht="22.5">
      <c r="B19" s="233">
        <v>348</v>
      </c>
      <c r="C19" s="221">
        <v>82</v>
      </c>
      <c r="D19" s="223" t="s">
        <v>3848</v>
      </c>
      <c r="E19" s="224" t="s">
        <v>3827</v>
      </c>
      <c r="F19" s="224" t="s">
        <v>3828</v>
      </c>
      <c r="G19" s="224" t="s">
        <v>3829</v>
      </c>
      <c r="H19" s="229">
        <v>9</v>
      </c>
      <c r="I19" s="229">
        <v>0</v>
      </c>
      <c r="J19" s="225" t="s">
        <v>3974</v>
      </c>
      <c r="K19" s="225" t="s">
        <v>68</v>
      </c>
      <c r="L19" s="226">
        <f t="shared" si="0"/>
        <v>0</v>
      </c>
      <c r="N19" s="216"/>
      <c r="O19" s="184"/>
      <c r="P19" s="210"/>
      <c r="Q19" s="184"/>
      <c r="R19" s="210"/>
      <c r="S19" s="154"/>
      <c r="T19" s="154"/>
      <c r="U19" s="154"/>
      <c r="V19" s="154"/>
      <c r="W19" s="154"/>
    </row>
    <row r="20" spans="1:23" ht="22.5">
      <c r="B20" s="233">
        <v>38</v>
      </c>
      <c r="C20" s="221">
        <v>84</v>
      </c>
      <c r="D20" s="223" t="s">
        <v>3849</v>
      </c>
      <c r="E20" s="224" t="s">
        <v>3827</v>
      </c>
      <c r="F20" s="224" t="s">
        <v>3828</v>
      </c>
      <c r="G20" s="224" t="s">
        <v>3829</v>
      </c>
      <c r="H20" s="229">
        <v>3</v>
      </c>
      <c r="I20" s="229">
        <v>0</v>
      </c>
      <c r="J20" s="225" t="s">
        <v>3974</v>
      </c>
      <c r="K20" s="225" t="s">
        <v>68</v>
      </c>
      <c r="L20" s="226">
        <f t="shared" si="0"/>
        <v>0</v>
      </c>
      <c r="N20" s="216"/>
      <c r="O20" s="184"/>
      <c r="P20" s="210"/>
      <c r="Q20" s="184"/>
      <c r="R20" s="210"/>
      <c r="S20" s="154"/>
      <c r="T20" s="154"/>
      <c r="U20" s="154"/>
      <c r="V20" s="154"/>
      <c r="W20" s="154"/>
    </row>
    <row r="21" spans="1:23" ht="22.5">
      <c r="B21" s="233">
        <v>279</v>
      </c>
      <c r="C21" s="221">
        <v>5</v>
      </c>
      <c r="D21" s="223" t="s">
        <v>3843</v>
      </c>
      <c r="E21" s="224" t="s">
        <v>3827</v>
      </c>
      <c r="F21" s="224" t="s">
        <v>3828</v>
      </c>
      <c r="G21" s="224" t="s">
        <v>3829</v>
      </c>
      <c r="H21" s="229">
        <v>2</v>
      </c>
      <c r="I21" s="229">
        <v>0</v>
      </c>
      <c r="J21" s="225" t="s">
        <v>3974</v>
      </c>
      <c r="K21" s="225" t="s">
        <v>68</v>
      </c>
      <c r="L21" s="226">
        <f t="shared" si="0"/>
        <v>0</v>
      </c>
      <c r="N21" s="216"/>
      <c r="O21" s="184"/>
      <c r="P21" s="210"/>
      <c r="Q21" s="184"/>
      <c r="R21" s="210"/>
      <c r="S21" s="218"/>
      <c r="T21" s="154"/>
      <c r="U21" s="154"/>
      <c r="V21" s="154"/>
      <c r="W21" s="154"/>
    </row>
    <row r="22" spans="1:23" ht="22.5">
      <c r="B22" s="233">
        <v>236</v>
      </c>
      <c r="C22" s="221">
        <v>150</v>
      </c>
      <c r="D22" s="223" t="s">
        <v>3851</v>
      </c>
      <c r="E22" s="224" t="s">
        <v>3827</v>
      </c>
      <c r="F22" s="224" t="s">
        <v>3828</v>
      </c>
      <c r="G22" s="224" t="s">
        <v>3829</v>
      </c>
      <c r="H22" s="229">
        <v>1</v>
      </c>
      <c r="I22" s="229">
        <v>0</v>
      </c>
      <c r="J22" s="225" t="s">
        <v>3974</v>
      </c>
      <c r="K22" s="225" t="s">
        <v>68</v>
      </c>
      <c r="L22" s="226">
        <f t="shared" si="0"/>
        <v>0</v>
      </c>
      <c r="N22" s="216"/>
      <c r="O22" s="184"/>
      <c r="P22" s="210"/>
      <c r="Q22" s="184"/>
      <c r="R22" s="210"/>
      <c r="S22" s="219"/>
      <c r="T22" s="210"/>
      <c r="U22" s="154"/>
      <c r="V22" s="154"/>
      <c r="W22" s="154"/>
    </row>
    <row r="23" spans="1:23" ht="33.75">
      <c r="B23" s="221">
        <v>1219</v>
      </c>
      <c r="C23" s="221">
        <v>32</v>
      </c>
      <c r="D23" s="223" t="s">
        <v>3792</v>
      </c>
      <c r="E23" s="224" t="s">
        <v>3827</v>
      </c>
      <c r="F23" s="224" t="s">
        <v>3828</v>
      </c>
      <c r="G23" s="224" t="s">
        <v>3833</v>
      </c>
      <c r="H23" s="229">
        <v>300</v>
      </c>
      <c r="I23" s="229">
        <v>467</v>
      </c>
      <c r="J23" s="227" t="s">
        <v>3940</v>
      </c>
      <c r="K23" s="225" t="s">
        <v>125</v>
      </c>
      <c r="L23" s="226">
        <f t="shared" si="0"/>
        <v>0.17770167427701675</v>
      </c>
      <c r="N23" s="216"/>
      <c r="O23" s="184"/>
      <c r="P23" s="210"/>
      <c r="Q23" s="184"/>
      <c r="R23" s="210"/>
      <c r="S23" s="219"/>
      <c r="T23" s="210"/>
      <c r="U23" s="154"/>
      <c r="V23" s="154"/>
      <c r="W23" s="154"/>
    </row>
    <row r="24" spans="1:23" ht="33.75">
      <c r="B24" s="221">
        <v>317</v>
      </c>
      <c r="C24" s="221">
        <v>6</v>
      </c>
      <c r="D24" s="223" t="s">
        <v>3837</v>
      </c>
      <c r="E24" s="224" t="s">
        <v>3827</v>
      </c>
      <c r="F24" s="224" t="s">
        <v>3828</v>
      </c>
      <c r="G24" s="224" t="s">
        <v>3829</v>
      </c>
      <c r="H24" s="229">
        <v>65</v>
      </c>
      <c r="I24" s="229">
        <v>204</v>
      </c>
      <c r="J24" s="227" t="s">
        <v>3940</v>
      </c>
      <c r="K24" s="225" t="s">
        <v>2580</v>
      </c>
      <c r="L24" s="226">
        <f t="shared" si="0"/>
        <v>0.3582718651211802</v>
      </c>
      <c r="N24" s="216"/>
      <c r="O24" s="184"/>
      <c r="P24" s="210"/>
      <c r="Q24" s="184"/>
      <c r="R24" s="210"/>
      <c r="S24" s="154"/>
      <c r="T24" s="154"/>
      <c r="U24" s="154"/>
      <c r="V24" s="154"/>
      <c r="W24" s="154"/>
    </row>
    <row r="25" spans="1:23" s="136" customFormat="1" ht="43.9" customHeight="1">
      <c r="A25" s="228"/>
      <c r="B25" s="231" t="s">
        <v>3994</v>
      </c>
      <c r="C25" s="228"/>
      <c r="D25" s="413" t="s">
        <v>3996</v>
      </c>
      <c r="E25" s="413"/>
      <c r="F25" s="413"/>
      <c r="G25" s="413"/>
      <c r="H25" s="413"/>
      <c r="I25" s="413"/>
      <c r="J25" s="413"/>
      <c r="K25" s="413"/>
      <c r="L25" s="413"/>
      <c r="N25" s="171"/>
      <c r="O25" s="214"/>
      <c r="P25" s="214"/>
      <c r="Q25" s="214"/>
      <c r="R25" s="214"/>
      <c r="S25" s="171"/>
      <c r="T25" s="171"/>
      <c r="U25" s="171"/>
      <c r="V25" s="154"/>
      <c r="W25" s="154"/>
    </row>
    <row r="26" spans="1:23" s="154" customFormat="1">
      <c r="B26" s="171"/>
      <c r="D26" s="155" t="s">
        <v>3995</v>
      </c>
      <c r="I26" s="169"/>
      <c r="L26" s="169"/>
      <c r="M26" s="169"/>
      <c r="N26" s="170"/>
      <c r="Q26" s="169"/>
      <c r="R26" s="172"/>
    </row>
    <row r="27" spans="1:23" s="171" customFormat="1" ht="11.25">
      <c r="F27" s="212"/>
      <c r="I27" s="213"/>
      <c r="K27" s="212"/>
      <c r="L27" s="213"/>
      <c r="M27" s="213"/>
      <c r="N27" s="170"/>
      <c r="Q27" s="213"/>
      <c r="R27" s="212"/>
    </row>
    <row r="28" spans="1:23" s="171" customFormat="1" ht="11.25">
      <c r="F28" s="212"/>
      <c r="I28" s="213"/>
      <c r="K28" s="212"/>
      <c r="L28" s="213"/>
      <c r="M28" s="213"/>
      <c r="N28" s="170"/>
      <c r="Q28" s="213"/>
      <c r="R28" s="212"/>
    </row>
    <row r="29" spans="1:23" s="171" customFormat="1" ht="11.25">
      <c r="I29" s="213"/>
      <c r="K29" s="212"/>
      <c r="L29" s="213"/>
      <c r="M29" s="213"/>
      <c r="N29" s="170"/>
      <c r="Q29" s="213"/>
      <c r="R29" s="212"/>
    </row>
    <row r="30" spans="1:23" s="171" customFormat="1" ht="11.25">
      <c r="F30" s="212"/>
      <c r="I30" s="213"/>
      <c r="K30" s="212"/>
      <c r="L30" s="213"/>
      <c r="M30" s="213"/>
      <c r="N30" s="170"/>
      <c r="Q30" s="213"/>
      <c r="R30" s="212"/>
    </row>
    <row r="31" spans="1:23" s="171" customFormat="1" ht="11.25">
      <c r="F31" s="212"/>
      <c r="I31" s="213"/>
      <c r="K31" s="212"/>
      <c r="L31" s="213"/>
      <c r="M31" s="213"/>
      <c r="N31" s="170"/>
      <c r="Q31" s="213"/>
      <c r="R31" s="212"/>
    </row>
    <row r="32" spans="1:23" s="171" customFormat="1" ht="11.25">
      <c r="F32" s="212"/>
      <c r="I32" s="213"/>
      <c r="K32" s="212"/>
      <c r="L32" s="213"/>
      <c r="M32" s="213"/>
      <c r="N32" s="170"/>
      <c r="Q32" s="213"/>
      <c r="R32" s="212"/>
    </row>
    <row r="33" spans="1:25" s="171" customFormat="1" ht="11.25">
      <c r="F33" s="212"/>
      <c r="I33" s="213"/>
      <c r="K33" s="212"/>
      <c r="L33" s="213"/>
      <c r="M33" s="213"/>
      <c r="N33" s="170"/>
      <c r="Q33" s="213"/>
      <c r="R33" s="212"/>
    </row>
    <row r="34" spans="1:25" s="171" customFormat="1" ht="11.25">
      <c r="F34" s="212"/>
      <c r="I34" s="213"/>
      <c r="K34" s="212"/>
      <c r="L34" s="213"/>
      <c r="M34" s="213"/>
      <c r="N34" s="170"/>
      <c r="Q34" s="213"/>
      <c r="R34" s="212"/>
    </row>
    <row r="35" spans="1:25" s="171" customFormat="1" ht="11.25">
      <c r="F35" s="212"/>
      <c r="I35" s="213"/>
      <c r="K35" s="212"/>
      <c r="L35" s="213"/>
      <c r="M35" s="213"/>
      <c r="N35" s="170"/>
      <c r="Q35" s="213"/>
      <c r="R35" s="212"/>
    </row>
    <row r="36" spans="1:25" s="114" customFormat="1" ht="11.25">
      <c r="P36" s="211"/>
      <c r="Q36" s="209"/>
      <c r="R36" s="211"/>
      <c r="S36" s="211"/>
    </row>
    <row r="37" spans="1:25" s="142" customFormat="1" ht="37.5">
      <c r="A37" s="162"/>
      <c r="B37" s="162" t="s">
        <v>3857</v>
      </c>
      <c r="C37" s="163" t="s">
        <v>3830</v>
      </c>
      <c r="D37" s="164" t="s">
        <v>3856</v>
      </c>
      <c r="E37" s="164" t="s">
        <v>3858</v>
      </c>
      <c r="F37" s="164"/>
      <c r="G37" s="164"/>
      <c r="H37" s="164" t="s">
        <v>3880</v>
      </c>
      <c r="I37" s="164" t="s">
        <v>3881</v>
      </c>
      <c r="J37" s="165" t="s">
        <v>3882</v>
      </c>
      <c r="K37" s="165" t="s">
        <v>3883</v>
      </c>
      <c r="L37" s="166" t="s">
        <v>3884</v>
      </c>
      <c r="M37" s="167" t="s">
        <v>3859</v>
      </c>
      <c r="N37" s="162" t="s">
        <v>3885</v>
      </c>
      <c r="O37" s="162" t="s">
        <v>3879</v>
      </c>
      <c r="P37" s="141"/>
      <c r="Q37" s="141"/>
      <c r="R37" s="141"/>
      <c r="S37" s="141"/>
      <c r="T37" s="141"/>
      <c r="U37" s="141"/>
      <c r="V37" s="141"/>
      <c r="W37" s="141"/>
      <c r="X37" s="141"/>
      <c r="Y37" s="141"/>
    </row>
    <row r="38" spans="1:25" s="142" customFormat="1">
      <c r="A38" s="133" t="s">
        <v>3860</v>
      </c>
      <c r="B38" s="202" t="s">
        <v>3861</v>
      </c>
      <c r="C38" s="129" t="s">
        <v>3862</v>
      </c>
      <c r="D38" s="133" t="s">
        <v>3863</v>
      </c>
      <c r="E38" s="144" t="s">
        <v>3864</v>
      </c>
      <c r="F38" s="145"/>
      <c r="G38" s="145"/>
      <c r="H38" s="145">
        <v>12735.660737257684</v>
      </c>
      <c r="I38" s="149">
        <f>96100*1000</f>
        <v>96100000</v>
      </c>
      <c r="J38" s="133">
        <v>1000</v>
      </c>
      <c r="K38" s="133">
        <v>1500</v>
      </c>
      <c r="L38" s="150">
        <v>0.14000000000000001</v>
      </c>
      <c r="M38" s="146" t="s">
        <v>3865</v>
      </c>
      <c r="N38" s="159">
        <f>I38*I$42+J38*J$42+K38*K$42</f>
        <v>96525500</v>
      </c>
      <c r="O38" s="158">
        <f>N38*3600/1000000000</f>
        <v>347.49180000000001</v>
      </c>
      <c r="P38" s="143"/>
      <c r="Q38" s="143"/>
      <c r="R38" s="143"/>
      <c r="S38" s="143"/>
      <c r="T38" s="143"/>
      <c r="U38" s="143"/>
      <c r="V38" s="143"/>
      <c r="W38" s="143"/>
      <c r="X38" s="143"/>
      <c r="Y38" s="143"/>
    </row>
    <row r="39" spans="1:25" s="142" customFormat="1">
      <c r="A39" s="133" t="s">
        <v>3860</v>
      </c>
      <c r="B39" s="202" t="s">
        <v>3861</v>
      </c>
      <c r="C39" s="129" t="s">
        <v>3862</v>
      </c>
      <c r="D39" s="133" t="s">
        <v>3866</v>
      </c>
      <c r="E39" s="147" t="s">
        <v>3864</v>
      </c>
      <c r="F39" s="145"/>
      <c r="G39" s="145"/>
      <c r="H39" s="145">
        <v>86738.598059036391</v>
      </c>
      <c r="I39" s="149">
        <f>79450.29*1000</f>
        <v>79450290</v>
      </c>
      <c r="J39" s="133">
        <v>3000</v>
      </c>
      <c r="K39" s="133">
        <v>600</v>
      </c>
      <c r="L39" s="150">
        <v>0.2</v>
      </c>
      <c r="M39" s="146" t="s">
        <v>3865</v>
      </c>
      <c r="N39" s="159">
        <f t="shared" ref="N39:N41" si="1">I39*I$42+J39*J$42+K39*K$42</f>
        <v>79693290</v>
      </c>
      <c r="O39" s="158">
        <f t="shared" ref="O39:O41" si="2">N39*3600/1000000000</f>
        <v>286.89584400000001</v>
      </c>
      <c r="P39" s="143"/>
      <c r="Q39" s="143"/>
      <c r="R39" s="143"/>
      <c r="S39" s="143"/>
      <c r="T39" s="143"/>
      <c r="U39" s="143"/>
      <c r="V39" s="143"/>
      <c r="W39" s="143"/>
      <c r="X39" s="143"/>
      <c r="Y39" s="143"/>
    </row>
    <row r="40" spans="1:25" s="142" customFormat="1">
      <c r="A40" s="133" t="s">
        <v>3860</v>
      </c>
      <c r="B40" s="202" t="s">
        <v>3861</v>
      </c>
      <c r="C40" s="129" t="s">
        <v>3862</v>
      </c>
      <c r="D40" s="133" t="s">
        <v>68</v>
      </c>
      <c r="E40" s="147" t="s">
        <v>3864</v>
      </c>
      <c r="F40" s="145"/>
      <c r="G40" s="145"/>
      <c r="H40" s="145">
        <v>6456.3027582152217</v>
      </c>
      <c r="I40" s="149">
        <f>72850.77*1000</f>
        <v>72850770</v>
      </c>
      <c r="J40" s="133">
        <v>3000</v>
      </c>
      <c r="K40" s="133">
        <v>600</v>
      </c>
      <c r="L40" s="150">
        <v>0.2</v>
      </c>
      <c r="M40" s="146" t="s">
        <v>3865</v>
      </c>
      <c r="N40" s="159">
        <f t="shared" si="1"/>
        <v>73093770</v>
      </c>
      <c r="O40" s="158">
        <f t="shared" si="2"/>
        <v>263.13757199999998</v>
      </c>
      <c r="P40" s="143"/>
      <c r="Q40" s="143"/>
      <c r="R40" s="143"/>
      <c r="S40" s="143"/>
      <c r="T40" s="143"/>
      <c r="U40" s="143"/>
      <c r="V40" s="143"/>
      <c r="W40" s="143"/>
      <c r="X40" s="143"/>
      <c r="Y40" s="143"/>
    </row>
    <row r="41" spans="1:25" s="142" customFormat="1">
      <c r="A41" s="133" t="s">
        <v>3860</v>
      </c>
      <c r="B41" s="202" t="s">
        <v>3861</v>
      </c>
      <c r="C41" s="129" t="s">
        <v>3862</v>
      </c>
      <c r="D41" s="133" t="s">
        <v>19</v>
      </c>
      <c r="E41" s="147" t="s">
        <v>3864</v>
      </c>
      <c r="F41" s="148"/>
      <c r="G41" s="148"/>
      <c r="H41" s="145">
        <v>3223.4976009331176</v>
      </c>
      <c r="I41" s="149">
        <f>57755.93*1000</f>
        <v>57755930</v>
      </c>
      <c r="J41" s="133">
        <v>1000</v>
      </c>
      <c r="K41" s="133">
        <v>100</v>
      </c>
      <c r="L41" s="150">
        <v>0.2</v>
      </c>
      <c r="M41" s="146" t="s">
        <v>3865</v>
      </c>
      <c r="N41" s="159">
        <f t="shared" si="1"/>
        <v>57810430</v>
      </c>
      <c r="O41" s="158">
        <f t="shared" si="2"/>
        <v>208.117548</v>
      </c>
      <c r="P41" s="143"/>
      <c r="Q41" s="143"/>
      <c r="R41" s="143"/>
      <c r="S41" s="143"/>
      <c r="T41" s="143"/>
      <c r="U41" s="143"/>
      <c r="V41" s="143"/>
      <c r="W41" s="143"/>
      <c r="X41" s="143"/>
      <c r="Y41" s="143"/>
    </row>
    <row r="42" spans="1:25" s="142" customFormat="1">
      <c r="A42" s="133"/>
      <c r="B42" s="202"/>
      <c r="C42" s="129"/>
      <c r="D42" s="133"/>
      <c r="E42" s="157" t="s">
        <v>3875</v>
      </c>
      <c r="F42" s="148"/>
      <c r="G42" s="148"/>
      <c r="H42" s="145"/>
      <c r="I42" s="149">
        <v>1</v>
      </c>
      <c r="J42" s="133">
        <v>28</v>
      </c>
      <c r="K42" s="133">
        <v>265</v>
      </c>
      <c r="L42" s="150"/>
      <c r="M42" s="146"/>
      <c r="N42" s="140"/>
      <c r="O42" s="140"/>
      <c r="P42" s="143"/>
      <c r="Q42" s="143"/>
      <c r="R42" s="143"/>
      <c r="S42" s="143"/>
      <c r="T42" s="143"/>
      <c r="U42" s="143"/>
      <c r="V42" s="143"/>
      <c r="W42" s="143"/>
      <c r="X42" s="143"/>
      <c r="Y42" s="143"/>
    </row>
    <row r="43" spans="1:25" s="139" customFormat="1">
      <c r="A43" s="151" t="s">
        <v>3867</v>
      </c>
      <c r="B43" s="152" t="s">
        <v>3868</v>
      </c>
      <c r="C43" s="151"/>
      <c r="D43" s="151"/>
    </row>
    <row r="44" spans="1:25" s="125" customFormat="1">
      <c r="A44" s="151"/>
      <c r="B44" s="152" t="s">
        <v>3869</v>
      </c>
      <c r="C44" s="151"/>
      <c r="D44" s="151"/>
    </row>
    <row r="45" spans="1:25">
      <c r="A45" s="153"/>
      <c r="B45" s="152" t="s">
        <v>3870</v>
      </c>
      <c r="C45" s="153"/>
      <c r="D45" s="153"/>
    </row>
    <row r="46" spans="1:25" s="115" customFormat="1" ht="13.15" customHeight="1">
      <c r="A46" s="155" t="s">
        <v>3874</v>
      </c>
      <c r="B46" s="156" t="s">
        <v>3871</v>
      </c>
      <c r="C46" s="156"/>
      <c r="D46" s="156"/>
      <c r="E46" s="156"/>
      <c r="F46" s="156"/>
      <c r="G46" s="156"/>
      <c r="H46" s="156"/>
      <c r="I46" s="156"/>
      <c r="J46" s="156"/>
      <c r="K46" s="156"/>
      <c r="L46" s="156"/>
      <c r="M46" s="156"/>
      <c r="N46" s="156"/>
      <c r="O46" s="156"/>
      <c r="P46" s="156"/>
      <c r="Q46" s="156"/>
      <c r="R46" s="156"/>
      <c r="S46" s="156"/>
    </row>
    <row r="47" spans="1:25" s="115" customFormat="1" ht="13.15" customHeight="1">
      <c r="B47" s="156" t="s">
        <v>3872</v>
      </c>
      <c r="C47" s="156"/>
      <c r="D47" s="156"/>
      <c r="E47" s="156"/>
      <c r="F47" s="156"/>
      <c r="G47" s="156"/>
      <c r="H47" s="156"/>
      <c r="I47" s="156"/>
      <c r="J47" s="156"/>
      <c r="K47" s="156"/>
      <c r="L47" s="156"/>
      <c r="M47" s="156"/>
      <c r="N47" s="156"/>
      <c r="O47" s="156"/>
      <c r="P47" s="156"/>
      <c r="Q47" s="156"/>
      <c r="R47" s="155"/>
      <c r="S47" s="155"/>
    </row>
    <row r="48" spans="1:25" s="115" customFormat="1" ht="13.15" customHeight="1">
      <c r="B48" s="414" t="s">
        <v>3873</v>
      </c>
      <c r="C48" s="414"/>
      <c r="D48" s="414"/>
      <c r="E48" s="414"/>
      <c r="F48" s="414"/>
      <c r="G48" s="414"/>
      <c r="H48" s="414"/>
      <c r="I48" s="414"/>
      <c r="J48" s="414"/>
      <c r="K48" s="414"/>
      <c r="L48" s="414"/>
      <c r="M48" s="414"/>
      <c r="N48" s="414"/>
      <c r="O48" s="414"/>
      <c r="P48" s="414"/>
      <c r="Q48" s="414"/>
      <c r="R48" s="414"/>
      <c r="S48" s="414"/>
    </row>
    <row r="49" spans="2:12" ht="13.15" customHeight="1">
      <c r="B49" s="151" t="s">
        <v>3876</v>
      </c>
      <c r="C49" s="151"/>
    </row>
    <row r="51" spans="2:12">
      <c r="D51" s="114" t="s">
        <v>3981</v>
      </c>
      <c r="E51" s="114" t="s">
        <v>3858</v>
      </c>
      <c r="F51" s="114" t="s">
        <v>3972</v>
      </c>
      <c r="G51" s="114" t="s">
        <v>68</v>
      </c>
      <c r="H51" s="114" t="s">
        <v>125</v>
      </c>
      <c r="I51" s="114" t="s">
        <v>3982</v>
      </c>
    </row>
    <row r="52" spans="2:12">
      <c r="D52" s="114" t="s">
        <v>3978</v>
      </c>
      <c r="E52" s="114" t="s">
        <v>3894</v>
      </c>
      <c r="F52" s="185">
        <v>48</v>
      </c>
      <c r="G52" s="114">
        <v>43</v>
      </c>
      <c r="H52" s="114">
        <v>40</v>
      </c>
      <c r="I52" s="114" t="s">
        <v>3914</v>
      </c>
    </row>
    <row r="53" spans="2:12">
      <c r="D53" s="276" t="s">
        <v>3980</v>
      </c>
      <c r="E53" s="276" t="s">
        <v>3979</v>
      </c>
      <c r="F53" s="276">
        <v>0.69</v>
      </c>
      <c r="G53" s="114">
        <v>840</v>
      </c>
      <c r="H53" s="114">
        <v>940</v>
      </c>
      <c r="I53" s="114" t="s">
        <v>3915</v>
      </c>
    </row>
    <row r="54" spans="2:12">
      <c r="D54" s="276" t="s">
        <v>3978</v>
      </c>
      <c r="E54" s="276" t="s">
        <v>3913</v>
      </c>
      <c r="F54" s="277">
        <f>F52*F53</f>
        <v>33.119999999999997</v>
      </c>
      <c r="H54" s="114"/>
      <c r="I54" s="114"/>
      <c r="J54" s="114"/>
      <c r="K54" s="114"/>
      <c r="L54" s="114"/>
    </row>
    <row r="55" spans="2:12">
      <c r="D55" s="276" t="s">
        <v>3978</v>
      </c>
      <c r="E55" s="276" t="s">
        <v>3886</v>
      </c>
      <c r="F55" s="277">
        <f>1000*F54</f>
        <v>33120</v>
      </c>
      <c r="H55" s="114"/>
      <c r="I55" s="114"/>
      <c r="J55" s="114"/>
      <c r="K55" s="114"/>
      <c r="L55" s="114"/>
    </row>
    <row r="56" spans="2:12">
      <c r="D56" s="114" t="s">
        <v>4044</v>
      </c>
    </row>
    <row r="57" spans="2:12">
      <c r="D57" s="114" t="s">
        <v>4045</v>
      </c>
    </row>
  </sheetData>
  <mergeCells count="3">
    <mergeCell ref="B1:K1"/>
    <mergeCell ref="D25:L25"/>
    <mergeCell ref="B48:S48"/>
  </mergeCells>
  <hyperlinks>
    <hyperlink ref="B25" location="'Permisos administrados'!A1" display="CRE" xr:uid="{870CB1D5-28A9-49EB-B77A-58FB18F3CBB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10E7E-B0C2-4C90-9B9B-32C02955882B}">
  <sheetPr codeName="Sheet7"/>
  <dimension ref="A1:AA192"/>
  <sheetViews>
    <sheetView showGridLines="0" topLeftCell="A70" zoomScaleNormal="100" workbookViewId="0">
      <selection activeCell="C83" sqref="C83"/>
    </sheetView>
  </sheetViews>
  <sheetFormatPr baseColWidth="10" defaultColWidth="8.85546875" defaultRowHeight="12.75"/>
  <cols>
    <col min="1" max="1" width="11.42578125" style="204" customWidth="1"/>
    <col min="2" max="2" width="8.85546875" style="204" customWidth="1"/>
    <col min="3" max="3" width="17.28515625" style="204" customWidth="1"/>
    <col min="4" max="4" width="9.140625" style="204" customWidth="1"/>
    <col min="5" max="5" width="17.140625" style="204" customWidth="1"/>
    <col min="6" max="6" width="15.5703125" style="204" customWidth="1"/>
    <col min="7" max="7" width="14.28515625" style="204" customWidth="1"/>
    <col min="8" max="8" width="13.42578125" style="204" customWidth="1"/>
    <col min="9" max="9" width="11.85546875" style="204" customWidth="1"/>
    <col min="10" max="10" width="10.28515625" style="204" customWidth="1"/>
    <col min="11" max="11" width="12.5703125" style="204" customWidth="1"/>
    <col min="12" max="13" width="10.7109375" style="204" customWidth="1"/>
    <col min="14" max="14" width="12.85546875" style="205" customWidth="1"/>
    <col min="15" max="15" width="13.7109375" style="204" customWidth="1"/>
    <col min="16" max="16" width="19.7109375" style="204" customWidth="1"/>
    <col min="17" max="17" width="8.85546875" style="204"/>
    <col min="18" max="18" width="21.140625" style="204" customWidth="1"/>
    <col min="19" max="20" width="8.85546875" style="204"/>
    <col min="21" max="21" width="29.7109375" style="204" customWidth="1"/>
    <col min="22" max="16384" width="8.85546875" style="204"/>
  </cols>
  <sheetData>
    <row r="1" spans="1:27" ht="25.5">
      <c r="A1" s="327" t="s">
        <v>4085</v>
      </c>
    </row>
    <row r="2" spans="1:27" s="301" customFormat="1">
      <c r="N2" s="302"/>
    </row>
    <row r="3" spans="1:27">
      <c r="A3" s="420" t="s">
        <v>4086</v>
      </c>
      <c r="D3" s="205" t="s">
        <v>3916</v>
      </c>
      <c r="E3" s="205"/>
      <c r="F3" s="205"/>
      <c r="G3" s="205"/>
      <c r="H3" s="205"/>
      <c r="I3" s="205"/>
      <c r="K3" s="205"/>
      <c r="N3" s="204"/>
      <c r="T3" s="205"/>
      <c r="AA3" s="422" t="s">
        <v>4055</v>
      </c>
    </row>
    <row r="4" spans="1:27" ht="15">
      <c r="A4" s="420"/>
      <c r="C4" s="340" t="s">
        <v>4145</v>
      </c>
      <c r="D4" s="204" t="s">
        <v>4084</v>
      </c>
      <c r="E4" s="205"/>
      <c r="F4" s="205"/>
      <c r="G4" s="205"/>
      <c r="H4" s="205"/>
      <c r="I4" s="205"/>
      <c r="K4" s="205"/>
      <c r="N4" s="415" t="s">
        <v>4139</v>
      </c>
      <c r="O4" s="415"/>
      <c r="P4" s="415"/>
      <c r="T4" s="205"/>
      <c r="U4" s="430" t="s">
        <v>4058</v>
      </c>
      <c r="V4" s="430"/>
      <c r="AA4" s="422"/>
    </row>
    <row r="5" spans="1:27" ht="25.5">
      <c r="A5" s="420"/>
      <c r="D5" s="237" t="s">
        <v>3820</v>
      </c>
      <c r="E5" s="237" t="s">
        <v>4020</v>
      </c>
      <c r="F5" s="237" t="s">
        <v>4021</v>
      </c>
      <c r="G5" s="238" t="s">
        <v>4022</v>
      </c>
      <c r="H5" s="238" t="s">
        <v>4023</v>
      </c>
      <c r="I5" s="238" t="s">
        <v>4131</v>
      </c>
      <c r="J5" s="238" t="s">
        <v>3999</v>
      </c>
      <c r="K5" s="238" t="s">
        <v>4027</v>
      </c>
      <c r="L5" s="237" t="s">
        <v>3971</v>
      </c>
      <c r="M5" s="238" t="s">
        <v>4019</v>
      </c>
      <c r="N5" s="328" t="s">
        <v>3947</v>
      </c>
      <c r="O5" s="311" t="s">
        <v>4115</v>
      </c>
      <c r="P5" s="261" t="s">
        <v>4019</v>
      </c>
      <c r="Q5" s="261"/>
      <c r="R5" s="261"/>
      <c r="S5" s="261"/>
      <c r="T5" s="261"/>
      <c r="U5" s="430"/>
      <c r="V5" s="430"/>
      <c r="AA5" s="422"/>
    </row>
    <row r="6" spans="1:27" ht="24" customHeight="1">
      <c r="A6" s="420"/>
      <c r="D6" s="237">
        <v>1219</v>
      </c>
      <c r="E6" s="242" t="s">
        <v>3917</v>
      </c>
      <c r="F6" s="243" t="s">
        <v>4008</v>
      </c>
      <c r="G6" s="237">
        <v>2023</v>
      </c>
      <c r="H6" s="244">
        <v>150</v>
      </c>
      <c r="I6" s="248" t="s">
        <v>4018</v>
      </c>
      <c r="J6" s="337">
        <f>VLOOKUP(D6,'Factor de Planta'!$B$3:$L$24,11,FALSE)</f>
        <v>0.17770167427701675</v>
      </c>
      <c r="K6" s="283">
        <f>H6*365*24*J6/1000</f>
        <v>233.5</v>
      </c>
      <c r="L6" s="259">
        <f t="shared" ref="L6:L16" si="0">IF(I6="Gas natural",VLOOKUP(F6,$D$24:$H$29,5,FALSE),VLOOKUP(F6,$D$24:$H$29,4,FALSE))</f>
        <v>0.23499999999999999</v>
      </c>
      <c r="M6" s="249">
        <f>K6/L6*VLOOKUP(I6,'Fact Emis Consolidado'!$D$4:$I$7,6,FALSE)</f>
        <v>285064.59393191489</v>
      </c>
      <c r="N6" s="328">
        <v>2020</v>
      </c>
      <c r="O6" s="321">
        <f t="shared" ref="O6:O8" si="1">SUMIF($G$6:$G$16,N6,$K$6:$K$16)</f>
        <v>0</v>
      </c>
      <c r="P6" s="353">
        <f>SUMIF($G$6:$G$16,N6,$M$6:$M$16)</f>
        <v>0</v>
      </c>
      <c r="Q6" s="257"/>
      <c r="R6" s="257"/>
      <c r="S6" s="257"/>
      <c r="T6" s="257"/>
      <c r="U6" s="431" t="s">
        <v>4066</v>
      </c>
      <c r="V6" s="431"/>
      <c r="AA6" s="422"/>
    </row>
    <row r="7" spans="1:27" ht="24" customHeight="1">
      <c r="A7" s="420"/>
      <c r="D7" s="237">
        <v>1219</v>
      </c>
      <c r="E7" s="242" t="s">
        <v>3918</v>
      </c>
      <c r="F7" s="243" t="s">
        <v>4008</v>
      </c>
      <c r="G7" s="237">
        <v>2023</v>
      </c>
      <c r="H7" s="244">
        <v>150</v>
      </c>
      <c r="I7" s="248" t="s">
        <v>4018</v>
      </c>
      <c r="J7" s="337">
        <f>VLOOKUP(D7,'Factor de Planta'!$B$3:$L$24,11,FALSE)</f>
        <v>0.17770167427701675</v>
      </c>
      <c r="K7" s="283">
        <f t="shared" ref="K7:K16" si="2">H7*365*24*J7/1000</f>
        <v>233.5</v>
      </c>
      <c r="L7" s="259">
        <f t="shared" si="0"/>
        <v>0.23499999999999999</v>
      </c>
      <c r="M7" s="249">
        <f>K7/L7*VLOOKUP(I7,'Fact Emis Consolidado'!$D$4:$I$7,6,FALSE)</f>
        <v>285064.59393191489</v>
      </c>
      <c r="N7" s="328">
        <v>2021</v>
      </c>
      <c r="O7" s="321">
        <f t="shared" si="1"/>
        <v>0</v>
      </c>
      <c r="P7" s="354">
        <f>SUMIF($G$6:$G$16,N7,$M$6:$M$16)</f>
        <v>0</v>
      </c>
      <c r="Q7" s="257"/>
      <c r="R7" s="257"/>
      <c r="S7" s="257"/>
      <c r="T7" s="257"/>
      <c r="U7" s="431"/>
      <c r="V7" s="431"/>
      <c r="AA7" s="422"/>
    </row>
    <row r="8" spans="1:27" ht="24" customHeight="1">
      <c r="A8" s="420"/>
      <c r="D8" s="237">
        <v>1218</v>
      </c>
      <c r="E8" s="242" t="s">
        <v>3802</v>
      </c>
      <c r="F8" s="243" t="s">
        <v>4010</v>
      </c>
      <c r="G8" s="237">
        <v>2023</v>
      </c>
      <c r="H8" s="244">
        <v>18</v>
      </c>
      <c r="I8" s="242" t="s">
        <v>68</v>
      </c>
      <c r="J8" s="337">
        <f>VLOOKUP(D8,'Factor de Planta'!$B$3:$L$24,11,FALSE)</f>
        <v>2.902252147666589E-2</v>
      </c>
      <c r="K8" s="283">
        <f t="shared" si="2"/>
        <v>4.5762711864406773</v>
      </c>
      <c r="L8" s="259">
        <f t="shared" si="0"/>
        <v>0.33500000000000002</v>
      </c>
      <c r="M8" s="249">
        <f>K8/L8*VLOOKUP(I8,'Fact Emis Consolidado'!$D$4:$I$7,6,FALSE)</f>
        <v>3594.5936979509224</v>
      </c>
      <c r="N8" s="328">
        <v>2022</v>
      </c>
      <c r="O8" s="321">
        <f t="shared" si="1"/>
        <v>0</v>
      </c>
      <c r="P8" s="353">
        <f t="shared" ref="P8:P16" si="3">SUMIF($G$6:$G$16,N8,$M$6:$M$16)</f>
        <v>0</v>
      </c>
      <c r="Q8" s="257"/>
      <c r="R8" s="257"/>
      <c r="S8" s="257"/>
      <c r="T8" s="257"/>
      <c r="U8" s="431"/>
      <c r="V8" s="431"/>
      <c r="AA8" s="422"/>
    </row>
    <row r="9" spans="1:27" ht="24" customHeight="1">
      <c r="A9" s="420"/>
      <c r="D9" s="237">
        <v>1218</v>
      </c>
      <c r="E9" s="242" t="s">
        <v>3919</v>
      </c>
      <c r="F9" s="243" t="s">
        <v>4010</v>
      </c>
      <c r="G9" s="237">
        <v>2023</v>
      </c>
      <c r="H9" s="244">
        <v>18</v>
      </c>
      <c r="I9" s="242" t="s">
        <v>68</v>
      </c>
      <c r="J9" s="337">
        <f>VLOOKUP(D9,'Factor de Planta'!$B$3:$L$24,11,FALSE)</f>
        <v>2.902252147666589E-2</v>
      </c>
      <c r="K9" s="283">
        <f t="shared" si="2"/>
        <v>4.5762711864406773</v>
      </c>
      <c r="L9" s="259">
        <f t="shared" si="0"/>
        <v>0.33500000000000002</v>
      </c>
      <c r="M9" s="249">
        <f>K9/L9*VLOOKUP(I9,'Fact Emis Consolidado'!$D$4:$I$7,6,FALSE)</f>
        <v>3594.5936979509224</v>
      </c>
      <c r="N9" s="328">
        <v>2023</v>
      </c>
      <c r="O9" s="321">
        <f>SUMIF($G$6:$G$16,N9,$K$6:$K$16)</f>
        <v>3169.5494512630685</v>
      </c>
      <c r="P9" s="354">
        <f t="shared" si="3"/>
        <v>2708600.3559138486</v>
      </c>
      <c r="Q9" s="257"/>
      <c r="R9" s="257"/>
      <c r="S9" s="257"/>
      <c r="T9" s="257"/>
      <c r="U9" s="431"/>
      <c r="V9" s="431"/>
      <c r="AA9" s="422"/>
    </row>
    <row r="10" spans="1:27" ht="24" customHeight="1">
      <c r="A10" s="420"/>
      <c r="D10" s="237">
        <v>1218</v>
      </c>
      <c r="E10" s="242" t="s">
        <v>3920</v>
      </c>
      <c r="F10" s="243" t="s">
        <v>4010</v>
      </c>
      <c r="G10" s="237">
        <v>2023</v>
      </c>
      <c r="H10" s="244">
        <v>13</v>
      </c>
      <c r="I10" s="242" t="s">
        <v>68</v>
      </c>
      <c r="J10" s="337">
        <f>VLOOKUP(D10,'Factor de Planta'!$B$3:$L$24,11,FALSE)</f>
        <v>2.902252147666589E-2</v>
      </c>
      <c r="K10" s="283">
        <f t="shared" si="2"/>
        <v>3.3050847457627115</v>
      </c>
      <c r="L10" s="259">
        <f t="shared" si="0"/>
        <v>0.33500000000000002</v>
      </c>
      <c r="M10" s="249">
        <f>K10/L10*VLOOKUP(I10,'Fact Emis Consolidado'!$D$4:$I$7,6,FALSE)</f>
        <v>2596.0954485201105</v>
      </c>
      <c r="N10" s="328">
        <v>2024</v>
      </c>
      <c r="O10" s="321">
        <f t="shared" ref="O10:O16" si="4">SUMIF($G$6:$G$16,N10,$K$6:$K$16)</f>
        <v>0</v>
      </c>
      <c r="P10" s="353">
        <f t="shared" si="3"/>
        <v>0</v>
      </c>
      <c r="Q10" s="257"/>
      <c r="R10" s="257"/>
      <c r="S10" s="257"/>
      <c r="T10" s="257"/>
      <c r="U10" s="431"/>
      <c r="V10" s="431"/>
      <c r="AA10" s="422"/>
    </row>
    <row r="11" spans="1:27" ht="24" customHeight="1">
      <c r="A11" s="420"/>
      <c r="D11" s="237">
        <v>1218</v>
      </c>
      <c r="E11" s="242" t="s">
        <v>3921</v>
      </c>
      <c r="F11" s="243" t="s">
        <v>4010</v>
      </c>
      <c r="G11" s="237">
        <v>2023</v>
      </c>
      <c r="H11" s="244">
        <v>28</v>
      </c>
      <c r="I11" s="242" t="s">
        <v>68</v>
      </c>
      <c r="J11" s="337">
        <f>VLOOKUP(D11,'Factor de Planta'!$B$3:$L$24,11,FALSE)</f>
        <v>2.902252147666589E-2</v>
      </c>
      <c r="K11" s="283">
        <f t="shared" si="2"/>
        <v>7.118644067796609</v>
      </c>
      <c r="L11" s="259">
        <f t="shared" si="0"/>
        <v>0.33500000000000002</v>
      </c>
      <c r="M11" s="249">
        <f>K11/L11*VLOOKUP(I11,'Fact Emis Consolidado'!$D$4:$I$7,6,FALSE)</f>
        <v>5591.5901968125463</v>
      </c>
      <c r="N11" s="328">
        <v>2025</v>
      </c>
      <c r="O11" s="321">
        <f t="shared" si="4"/>
        <v>0</v>
      </c>
      <c r="P11" s="354">
        <f t="shared" si="3"/>
        <v>0</v>
      </c>
      <c r="Q11" s="257"/>
      <c r="R11" s="257"/>
      <c r="S11" s="257"/>
      <c r="T11" s="257"/>
      <c r="U11" s="431"/>
      <c r="V11" s="431"/>
      <c r="AA11" s="422"/>
    </row>
    <row r="12" spans="1:27" ht="24" customHeight="1">
      <c r="A12" s="420"/>
      <c r="D12" s="237">
        <v>1248</v>
      </c>
      <c r="E12" s="242" t="s">
        <v>3922</v>
      </c>
      <c r="F12" s="243" t="s">
        <v>4008</v>
      </c>
      <c r="G12" s="237">
        <v>2023</v>
      </c>
      <c r="H12" s="244">
        <v>158</v>
      </c>
      <c r="I12" s="242" t="s">
        <v>3972</v>
      </c>
      <c r="J12" s="337">
        <f>VLOOKUP(D12,'Factor de Planta'!$B$3:$L$24,11,FALSE)</f>
        <v>0.96922619360030782</v>
      </c>
      <c r="K12" s="283">
        <f t="shared" si="2"/>
        <v>1341.486590038314</v>
      </c>
      <c r="L12" s="260">
        <f t="shared" si="0"/>
        <v>0.26300000000000001</v>
      </c>
      <c r="M12" s="249">
        <f>K12/L12*VLOOKUP(I12,'Fact Emis Consolidado'!$D$4:$I$7,6,FALSE)</f>
        <v>1061547.1475043923</v>
      </c>
      <c r="N12" s="328">
        <v>2026</v>
      </c>
      <c r="O12" s="321">
        <f t="shared" si="4"/>
        <v>0</v>
      </c>
      <c r="P12" s="353">
        <f t="shared" si="3"/>
        <v>0</v>
      </c>
      <c r="Q12" s="257"/>
      <c r="R12" s="257"/>
      <c r="S12" s="257"/>
      <c r="T12" s="257"/>
      <c r="U12" s="257"/>
      <c r="AA12" s="422"/>
    </row>
    <row r="13" spans="1:27" ht="24" customHeight="1">
      <c r="A13" s="420"/>
      <c r="D13" s="237">
        <v>1248</v>
      </c>
      <c r="E13" s="242" t="s">
        <v>3923</v>
      </c>
      <c r="F13" s="243" t="s">
        <v>4008</v>
      </c>
      <c r="G13" s="237">
        <v>2023</v>
      </c>
      <c r="H13" s="244">
        <v>158</v>
      </c>
      <c r="I13" s="242" t="s">
        <v>3972</v>
      </c>
      <c r="J13" s="337">
        <f>VLOOKUP(D13,'Factor de Planta'!$B$3:$L$24,11,FALSE)</f>
        <v>0.96922619360030782</v>
      </c>
      <c r="K13" s="283">
        <f t="shared" si="2"/>
        <v>1341.486590038314</v>
      </c>
      <c r="L13" s="260">
        <f t="shared" si="0"/>
        <v>0.26300000000000001</v>
      </c>
      <c r="M13" s="249">
        <f>K13/L13*VLOOKUP(I13,'Fact Emis Consolidado'!$D$4:$I$7,6,FALSE)</f>
        <v>1061547.1475043923</v>
      </c>
      <c r="N13" s="328">
        <v>2027</v>
      </c>
      <c r="O13" s="321">
        <f t="shared" si="4"/>
        <v>0</v>
      </c>
      <c r="P13" s="354">
        <f t="shared" si="3"/>
        <v>0</v>
      </c>
      <c r="Q13" s="257"/>
      <c r="R13" s="257"/>
      <c r="S13" s="257"/>
      <c r="T13" s="257">
        <v>2023</v>
      </c>
      <c r="U13" s="257">
        <f>SUM(K6:K13)</f>
        <v>3169.5494512630685</v>
      </c>
      <c r="AA13" s="422"/>
    </row>
    <row r="14" spans="1:27" ht="24" customHeight="1">
      <c r="A14" s="420"/>
      <c r="D14" s="237">
        <v>1248</v>
      </c>
      <c r="E14" s="242" t="s">
        <v>3924</v>
      </c>
      <c r="F14" s="243" t="s">
        <v>3938</v>
      </c>
      <c r="G14" s="237">
        <v>2028</v>
      </c>
      <c r="H14" s="244">
        <v>174</v>
      </c>
      <c r="I14" s="242" t="s">
        <v>3972</v>
      </c>
      <c r="J14" s="337">
        <f>VLOOKUP(D14,'Factor de Planta'!$B$3:$L$24,11,FALSE)</f>
        <v>0.96922619360030782</v>
      </c>
      <c r="K14" s="283">
        <f t="shared" si="2"/>
        <v>1477.3333333333333</v>
      </c>
      <c r="L14" s="260">
        <f t="shared" si="0"/>
        <v>0.50800000000000001</v>
      </c>
      <c r="M14" s="249">
        <f>K14/L14*VLOOKUP(I14,'Fact Emis Consolidado'!$D$4:$I$7,6,FALSE)</f>
        <v>605234.23407874012</v>
      </c>
      <c r="N14" s="328">
        <v>2028</v>
      </c>
      <c r="O14" s="321">
        <f t="shared" si="4"/>
        <v>4432</v>
      </c>
      <c r="P14" s="353">
        <f t="shared" si="3"/>
        <v>1815702.7022362202</v>
      </c>
      <c r="Q14" s="257"/>
      <c r="R14" s="257"/>
      <c r="S14" s="257"/>
      <c r="T14" s="257"/>
      <c r="U14" s="257"/>
      <c r="AA14" s="422"/>
    </row>
    <row r="15" spans="1:27" ht="24" customHeight="1">
      <c r="A15" s="420"/>
      <c r="D15" s="237">
        <v>1248</v>
      </c>
      <c r="E15" s="242" t="s">
        <v>3925</v>
      </c>
      <c r="F15" s="243" t="s">
        <v>3938</v>
      </c>
      <c r="G15" s="237">
        <v>2028</v>
      </c>
      <c r="H15" s="244">
        <v>174</v>
      </c>
      <c r="I15" s="242" t="s">
        <v>3972</v>
      </c>
      <c r="J15" s="337">
        <f>VLOOKUP(D15,'Factor de Planta'!$B$3:$L$24,11,FALSE)</f>
        <v>0.96922619360030782</v>
      </c>
      <c r="K15" s="283">
        <f t="shared" si="2"/>
        <v>1477.3333333333333</v>
      </c>
      <c r="L15" s="260">
        <f t="shared" si="0"/>
        <v>0.50800000000000001</v>
      </c>
      <c r="M15" s="249">
        <f>K15/L15*VLOOKUP(I15,'Fact Emis Consolidado'!$D$4:$I$7,6,FALSE)</f>
        <v>605234.23407874012</v>
      </c>
      <c r="N15" s="328">
        <v>2029</v>
      </c>
      <c r="O15" s="321">
        <f t="shared" si="4"/>
        <v>0</v>
      </c>
      <c r="P15" s="354">
        <f t="shared" si="3"/>
        <v>0</v>
      </c>
      <c r="Q15" s="257"/>
      <c r="R15" s="257"/>
      <c r="S15" s="257"/>
      <c r="T15" s="257"/>
      <c r="U15" s="257"/>
      <c r="AA15" s="422"/>
    </row>
    <row r="16" spans="1:27" ht="24" customHeight="1">
      <c r="A16" s="420"/>
      <c r="D16" s="237">
        <v>1248</v>
      </c>
      <c r="E16" s="242" t="s">
        <v>3926</v>
      </c>
      <c r="F16" s="243" t="s">
        <v>3938</v>
      </c>
      <c r="G16" s="237">
        <v>2028</v>
      </c>
      <c r="H16" s="244">
        <v>174</v>
      </c>
      <c r="I16" s="242" t="s">
        <v>3972</v>
      </c>
      <c r="J16" s="337">
        <f>VLOOKUP(D16,'Factor de Planta'!$B$3:$L$24,11,FALSE)</f>
        <v>0.96922619360030782</v>
      </c>
      <c r="K16" s="283">
        <f t="shared" si="2"/>
        <v>1477.3333333333333</v>
      </c>
      <c r="L16" s="260">
        <f t="shared" si="0"/>
        <v>0.50800000000000001</v>
      </c>
      <c r="M16" s="249">
        <f>K16/L16*VLOOKUP(I16,'Fact Emis Consolidado'!$D$4:$I$7,6,FALSE)</f>
        <v>605234.23407874012</v>
      </c>
      <c r="N16" s="328">
        <v>2030</v>
      </c>
      <c r="O16" s="321">
        <f t="shared" si="4"/>
        <v>0</v>
      </c>
      <c r="P16" s="353">
        <f t="shared" si="3"/>
        <v>0</v>
      </c>
      <c r="Q16" s="257"/>
      <c r="R16" s="257"/>
      <c r="S16" s="257"/>
      <c r="T16" s="257">
        <v>2028</v>
      </c>
      <c r="U16" s="257">
        <f>SUM(K14:K16)</f>
        <v>4432</v>
      </c>
      <c r="AA16" s="422"/>
    </row>
    <row r="17" spans="1:27" ht="24" customHeight="1">
      <c r="A17" s="420"/>
      <c r="D17" s="251"/>
      <c r="E17" s="423" t="s">
        <v>4024</v>
      </c>
      <c r="F17" s="423"/>
      <c r="G17" s="423"/>
      <c r="H17" s="423"/>
      <c r="I17" s="423"/>
      <c r="J17" s="423"/>
      <c r="K17" s="423"/>
      <c r="L17" s="423"/>
      <c r="M17" s="423"/>
      <c r="N17" s="262"/>
      <c r="O17" s="262"/>
      <c r="P17" s="262"/>
      <c r="Q17" s="262"/>
      <c r="R17" s="262"/>
      <c r="S17" s="262"/>
      <c r="T17" s="262"/>
      <c r="U17" s="266"/>
      <c r="AA17" s="422"/>
    </row>
    <row r="18" spans="1:27">
      <c r="A18" s="420"/>
      <c r="D18" s="251"/>
      <c r="E18" s="258"/>
      <c r="F18" s="253"/>
      <c r="G18" s="251"/>
      <c r="H18" s="254"/>
      <c r="I18" s="252"/>
      <c r="J18" s="255"/>
      <c r="K18" s="256"/>
      <c r="L18" s="255"/>
      <c r="M18" s="257"/>
      <c r="N18" s="257"/>
      <c r="O18" s="257"/>
      <c r="P18" s="257"/>
      <c r="Q18" s="257"/>
      <c r="R18" s="257"/>
      <c r="S18" s="257"/>
      <c r="T18" s="257"/>
      <c r="U18" s="257"/>
    </row>
    <row r="19" spans="1:27" s="301" customFormat="1">
      <c r="N19" s="302"/>
    </row>
    <row r="20" spans="1:27">
      <c r="A20" s="421" t="s">
        <v>4087</v>
      </c>
      <c r="E20" s="250"/>
    </row>
    <row r="21" spans="1:27">
      <c r="A21" s="421"/>
    </row>
    <row r="22" spans="1:27">
      <c r="A22" s="421"/>
      <c r="D22" s="417" t="s">
        <v>4000</v>
      </c>
      <c r="E22" s="417"/>
      <c r="F22" s="417"/>
      <c r="G22" s="417"/>
      <c r="H22" s="417"/>
    </row>
    <row r="23" spans="1:27" ht="24">
      <c r="A23" s="421"/>
      <c r="D23" s="432" t="s">
        <v>3810</v>
      </c>
      <c r="E23" s="432"/>
      <c r="F23" s="246" t="s">
        <v>4001</v>
      </c>
      <c r="G23" s="246" t="s">
        <v>4002</v>
      </c>
      <c r="H23" s="247" t="s">
        <v>4014</v>
      </c>
    </row>
    <row r="24" spans="1:27">
      <c r="A24" s="421"/>
      <c r="D24" s="419" t="s">
        <v>4003</v>
      </c>
      <c r="E24" s="419"/>
      <c r="F24" s="234" t="s">
        <v>4004</v>
      </c>
      <c r="G24" s="235">
        <f>(30+40)/200</f>
        <v>0.35</v>
      </c>
      <c r="H24" s="235"/>
    </row>
    <row r="25" spans="1:27">
      <c r="A25" s="421"/>
      <c r="D25" s="419" t="s">
        <v>3938</v>
      </c>
      <c r="E25" s="419"/>
      <c r="F25" s="234" t="s">
        <v>4005</v>
      </c>
      <c r="G25" s="235">
        <f>(40+51)/200</f>
        <v>0.45500000000000002</v>
      </c>
      <c r="H25" s="235">
        <v>0.50800000000000001</v>
      </c>
      <c r="M25" s="236"/>
      <c r="N25" s="236"/>
      <c r="O25" s="236"/>
    </row>
    <row r="26" spans="1:27">
      <c r="A26" s="421"/>
      <c r="D26" s="419" t="s">
        <v>69</v>
      </c>
      <c r="E26" s="419"/>
      <c r="F26" s="234" t="s">
        <v>4006</v>
      </c>
      <c r="G26" s="235">
        <f>(30+45)/200</f>
        <v>0.375</v>
      </c>
      <c r="H26" s="235">
        <v>0.41899999999999998</v>
      </c>
      <c r="M26" s="236"/>
      <c r="N26" s="236"/>
      <c r="O26" s="236"/>
    </row>
    <row r="27" spans="1:27">
      <c r="A27" s="421"/>
      <c r="D27" s="419" t="s">
        <v>4007</v>
      </c>
      <c r="E27" s="419"/>
      <c r="F27" s="234">
        <v>35</v>
      </c>
      <c r="G27" s="235">
        <f>F27/100</f>
        <v>0.35</v>
      </c>
      <c r="H27" s="235"/>
      <c r="M27" s="236"/>
      <c r="N27" s="236"/>
      <c r="O27" s="236"/>
    </row>
    <row r="28" spans="1:27">
      <c r="A28" s="421"/>
      <c r="D28" s="419" t="s">
        <v>4008</v>
      </c>
      <c r="E28" s="419"/>
      <c r="F28" s="234" t="s">
        <v>4009</v>
      </c>
      <c r="G28" s="235">
        <f>(17+30)/200</f>
        <v>0.23499999999999999</v>
      </c>
      <c r="H28" s="235">
        <v>0.26300000000000001</v>
      </c>
      <c r="M28" s="236"/>
      <c r="N28" s="236"/>
      <c r="O28" s="236"/>
    </row>
    <row r="29" spans="1:27">
      <c r="A29" s="421"/>
      <c r="D29" s="419" t="s">
        <v>4010</v>
      </c>
      <c r="E29" s="419"/>
      <c r="F29" s="234" t="s">
        <v>4011</v>
      </c>
      <c r="G29" s="235">
        <f>(22+45)/200</f>
        <v>0.33500000000000002</v>
      </c>
      <c r="H29" s="235"/>
      <c r="M29" s="236"/>
      <c r="N29" s="236"/>
      <c r="O29" s="236"/>
    </row>
    <row r="30" spans="1:27" ht="24" customHeight="1">
      <c r="A30" s="421"/>
      <c r="D30" s="418" t="s">
        <v>4012</v>
      </c>
      <c r="E30" s="418"/>
      <c r="F30" s="418"/>
      <c r="G30" s="418"/>
      <c r="H30" s="418"/>
      <c r="M30" s="236"/>
      <c r="N30" s="236"/>
      <c r="O30" s="236"/>
    </row>
    <row r="31" spans="1:27">
      <c r="A31" s="421"/>
      <c r="D31" s="427" t="s">
        <v>4013</v>
      </c>
      <c r="E31" s="427"/>
      <c r="F31" s="427"/>
      <c r="G31" s="427"/>
      <c r="H31" s="427"/>
      <c r="M31" s="236"/>
      <c r="N31" s="236"/>
      <c r="O31" s="236"/>
    </row>
    <row r="32" spans="1:27">
      <c r="A32" s="421"/>
      <c r="D32" s="427" t="s">
        <v>4015</v>
      </c>
      <c r="E32" s="427"/>
      <c r="F32" s="427"/>
      <c r="G32" s="427"/>
      <c r="H32" s="427"/>
      <c r="M32" s="236"/>
      <c r="N32" s="236"/>
      <c r="O32" s="236"/>
    </row>
    <row r="33" spans="1:24">
      <c r="A33" s="421"/>
      <c r="D33" s="204" t="s">
        <v>4046</v>
      </c>
      <c r="M33" s="236"/>
      <c r="N33" s="236"/>
      <c r="O33" s="236"/>
    </row>
    <row r="34" spans="1:24">
      <c r="A34" s="421"/>
    </row>
    <row r="35" spans="1:24" s="301" customFormat="1">
      <c r="N35" s="302"/>
    </row>
    <row r="36" spans="1:24" s="303" customFormat="1">
      <c r="A36" s="420" t="s">
        <v>4088</v>
      </c>
      <c r="D36" s="303" t="s">
        <v>4121</v>
      </c>
      <c r="Q36" s="304"/>
    </row>
    <row r="37" spans="1:24" s="303" customFormat="1">
      <c r="A37" s="420"/>
      <c r="D37" s="307" t="s">
        <v>4122</v>
      </c>
      <c r="E37" s="307"/>
      <c r="F37" s="307"/>
      <c r="G37" s="307"/>
      <c r="H37" s="307"/>
      <c r="Q37" s="304"/>
    </row>
    <row r="38" spans="1:24" s="303" customFormat="1">
      <c r="A38" s="420"/>
      <c r="D38" s="303" t="s">
        <v>4118</v>
      </c>
      <c r="Q38" s="304"/>
    </row>
    <row r="39" spans="1:24" ht="15">
      <c r="A39" s="420"/>
      <c r="C39" s="340" t="s">
        <v>4146</v>
      </c>
      <c r="E39" s="334" t="s">
        <v>4083</v>
      </c>
      <c r="F39" s="335"/>
      <c r="G39" s="335"/>
      <c r="H39" s="335"/>
      <c r="I39" s="335"/>
      <c r="J39" s="335"/>
      <c r="K39" s="335"/>
      <c r="L39" s="335"/>
      <c r="M39" s="336"/>
      <c r="N39" s="416" t="s">
        <v>4139</v>
      </c>
      <c r="O39" s="415"/>
      <c r="P39" s="415"/>
      <c r="Q39" s="205"/>
    </row>
    <row r="40" spans="1:24" ht="25.5">
      <c r="A40" s="420"/>
      <c r="C40" s="204" t="s">
        <v>4059</v>
      </c>
      <c r="D40" s="331"/>
      <c r="E40" s="237" t="s">
        <v>4025</v>
      </c>
      <c r="F40" s="237" t="s">
        <v>4021</v>
      </c>
      <c r="G40" s="238" t="s">
        <v>4026</v>
      </c>
      <c r="H40" s="238" t="s">
        <v>4023</v>
      </c>
      <c r="I40" s="237" t="s">
        <v>3856</v>
      </c>
      <c r="J40" s="238" t="s">
        <v>4029</v>
      </c>
      <c r="K40" s="238" t="s">
        <v>4027</v>
      </c>
      <c r="L40" s="237" t="s">
        <v>3971</v>
      </c>
      <c r="M40" s="238" t="s">
        <v>4019</v>
      </c>
      <c r="N40" s="328" t="s">
        <v>3947</v>
      </c>
      <c r="O40" s="311" t="s">
        <v>4115</v>
      </c>
      <c r="P40" s="261" t="s">
        <v>4019</v>
      </c>
      <c r="Q40" s="261"/>
      <c r="R40" s="206" t="s">
        <v>4034</v>
      </c>
      <c r="U40" s="285" t="s">
        <v>4064</v>
      </c>
      <c r="X40" s="422"/>
    </row>
    <row r="41" spans="1:24">
      <c r="A41" s="420"/>
      <c r="D41" s="332"/>
      <c r="E41" s="239" t="s">
        <v>3945</v>
      </c>
      <c r="F41" s="239" t="s">
        <v>3933</v>
      </c>
      <c r="G41" s="310">
        <v>2018</v>
      </c>
      <c r="H41" s="341">
        <v>30</v>
      </c>
      <c r="I41" s="239"/>
      <c r="J41" s="338">
        <v>0.19750000000000001</v>
      </c>
      <c r="K41" s="339">
        <f>H41*365*24*J41/1000</f>
        <v>51.902999999999999</v>
      </c>
      <c r="L41" s="239"/>
      <c r="M41" s="241"/>
      <c r="N41" s="328">
        <v>2018</v>
      </c>
      <c r="O41" s="321">
        <f t="shared" ref="O41:O43" si="5">SUMIF($G$41:$G$60,N41,$K$41:$K$60)</f>
        <v>103.806</v>
      </c>
      <c r="P41" s="353">
        <f>SUMIF($G$41:$G$60,N41,$M$41:$M$60)</f>
        <v>0</v>
      </c>
      <c r="Q41" s="205"/>
      <c r="R41" s="207">
        <v>714</v>
      </c>
      <c r="U41" s="426" t="s">
        <v>4065</v>
      </c>
      <c r="X41" s="422"/>
    </row>
    <row r="42" spans="1:24">
      <c r="A42" s="420"/>
      <c r="D42" s="332"/>
      <c r="E42" s="239" t="s">
        <v>3946</v>
      </c>
      <c r="F42" s="239" t="s">
        <v>3933</v>
      </c>
      <c r="G42" s="310">
        <v>2018</v>
      </c>
      <c r="H42" s="341">
        <v>30</v>
      </c>
      <c r="I42" s="239"/>
      <c r="J42" s="338">
        <v>0.19750000000000001</v>
      </c>
      <c r="K42" s="339">
        <f t="shared" ref="K42" si="6">H42*365*24*J42/1000</f>
        <v>51.902999999999999</v>
      </c>
      <c r="L42" s="239"/>
      <c r="M42" s="241"/>
      <c r="N42" s="328">
        <v>2019</v>
      </c>
      <c r="O42" s="321">
        <f>SUMIF($G$41:$G$60,N42,$K$41:$K$60)</f>
        <v>8464.7441999999992</v>
      </c>
      <c r="P42" s="354">
        <f t="shared" ref="P42:P55" si="7">SUMIF($G$41:$G$60,N42,$M$41:$M$60)</f>
        <v>3157389.1751596434</v>
      </c>
      <c r="Q42" s="205"/>
      <c r="R42" s="207">
        <v>714</v>
      </c>
      <c r="U42" s="426"/>
      <c r="X42" s="422"/>
    </row>
    <row r="43" spans="1:24">
      <c r="A43" s="420"/>
      <c r="C43" s="204" t="s">
        <v>4060</v>
      </c>
      <c r="D43" s="332"/>
      <c r="E43" s="239" t="s">
        <v>3948</v>
      </c>
      <c r="F43" s="239" t="s">
        <v>3938</v>
      </c>
      <c r="G43" s="310">
        <v>2019</v>
      </c>
      <c r="H43" s="341">
        <v>907</v>
      </c>
      <c r="I43" s="239" t="s">
        <v>3972</v>
      </c>
      <c r="J43" s="338">
        <v>0.97</v>
      </c>
      <c r="K43" s="339">
        <f>H43*365*24*J43/1000</f>
        <v>7706.960399999999</v>
      </c>
      <c r="L43" s="260">
        <f>IF(I43="Gas natural",VLOOKUP(F43,$D$24:$H$29,5,FALSE),VLOOKUP(F43,$D$24:$H$29,4,FALSE))</f>
        <v>0.50800000000000001</v>
      </c>
      <c r="M43" s="264">
        <f>K43/L43*VLOOKUP(I43,'Fact Emis Consolidado'!$D$4:$I$7,6,FALSE)</f>
        <v>3157389.1751596434</v>
      </c>
      <c r="N43" s="328">
        <v>2020</v>
      </c>
      <c r="O43" s="321">
        <f t="shared" si="5"/>
        <v>0</v>
      </c>
      <c r="P43" s="353">
        <f t="shared" si="7"/>
        <v>0</v>
      </c>
      <c r="Q43" s="263"/>
      <c r="R43" s="207">
        <v>16708</v>
      </c>
      <c r="U43" s="426"/>
      <c r="X43" s="422"/>
    </row>
    <row r="44" spans="1:24">
      <c r="A44" s="420"/>
      <c r="C44" s="204" t="s">
        <v>4062</v>
      </c>
      <c r="D44" s="332"/>
      <c r="E44" s="239" t="s">
        <v>3951</v>
      </c>
      <c r="F44" s="239" t="s">
        <v>3933</v>
      </c>
      <c r="G44" s="310">
        <v>2019</v>
      </c>
      <c r="H44" s="341">
        <v>150</v>
      </c>
      <c r="I44" s="239"/>
      <c r="J44" s="338">
        <v>0.19750000000000001</v>
      </c>
      <c r="K44" s="339">
        <f t="shared" ref="K44:K48" si="8">H44*365*24*J44/1000</f>
        <v>259.51499999999999</v>
      </c>
      <c r="L44" s="239"/>
      <c r="M44" s="241"/>
      <c r="N44" s="328">
        <v>2021</v>
      </c>
      <c r="O44" s="321">
        <f>SUMIF($G$41:$G$60,N44,$K$41:$K$60)</f>
        <v>967.14</v>
      </c>
      <c r="P44" s="354">
        <f t="shared" si="7"/>
        <v>351477.75633293559</v>
      </c>
      <c r="Q44" s="205"/>
      <c r="R44" s="207">
        <v>2917</v>
      </c>
      <c r="U44" s="426"/>
      <c r="X44" s="422"/>
    </row>
    <row r="45" spans="1:24">
      <c r="A45" s="420"/>
      <c r="C45" s="204" t="s">
        <v>4061</v>
      </c>
      <c r="D45" s="332"/>
      <c r="E45" s="239" t="s">
        <v>3952</v>
      </c>
      <c r="F45" s="239" t="s">
        <v>3933</v>
      </c>
      <c r="G45" s="310">
        <v>2019</v>
      </c>
      <c r="H45" s="341">
        <v>148</v>
      </c>
      <c r="I45" s="239"/>
      <c r="J45" s="338">
        <v>0.19750000000000001</v>
      </c>
      <c r="K45" s="339">
        <f t="shared" si="8"/>
        <v>256.0548</v>
      </c>
      <c r="L45" s="239"/>
      <c r="M45" s="241"/>
      <c r="N45" s="328">
        <v>2022</v>
      </c>
      <c r="O45" s="321">
        <f t="shared" ref="O45:O55" si="9">SUMIF($G$41:$G$60,N45,$K$41:$K$60)</f>
        <v>16.293600000000001</v>
      </c>
      <c r="P45" s="353">
        <f t="shared" si="7"/>
        <v>0</v>
      </c>
      <c r="Q45" s="205"/>
      <c r="R45" s="207">
        <v>2878</v>
      </c>
      <c r="U45" s="426"/>
      <c r="X45" s="422"/>
    </row>
    <row r="46" spans="1:24">
      <c r="A46" s="420"/>
      <c r="C46" s="204" t="s">
        <v>4063</v>
      </c>
      <c r="D46" s="332"/>
      <c r="E46" s="239" t="s">
        <v>3953</v>
      </c>
      <c r="F46" s="239" t="s">
        <v>3933</v>
      </c>
      <c r="G46" s="310">
        <v>2019</v>
      </c>
      <c r="H46" s="341">
        <v>80</v>
      </c>
      <c r="I46" s="239"/>
      <c r="J46" s="338">
        <v>0.19750000000000001</v>
      </c>
      <c r="K46" s="339">
        <f t="shared" si="8"/>
        <v>138.40799999999999</v>
      </c>
      <c r="L46" s="239"/>
      <c r="M46" s="241"/>
      <c r="N46" s="328">
        <v>2023</v>
      </c>
      <c r="O46" s="321">
        <f t="shared" si="9"/>
        <v>162.93600000000001</v>
      </c>
      <c r="P46" s="354">
        <f t="shared" si="7"/>
        <v>0</v>
      </c>
      <c r="Q46" s="205"/>
      <c r="R46" s="207">
        <v>1692</v>
      </c>
      <c r="U46" s="426"/>
      <c r="X46" s="422"/>
    </row>
    <row r="47" spans="1:24">
      <c r="A47" s="420"/>
      <c r="D47" s="332"/>
      <c r="E47" s="239" t="s">
        <v>3949</v>
      </c>
      <c r="F47" s="239" t="s">
        <v>3933</v>
      </c>
      <c r="G47" s="310">
        <v>2019</v>
      </c>
      <c r="H47" s="341">
        <v>30</v>
      </c>
      <c r="I47" s="239"/>
      <c r="J47" s="338">
        <v>0.19750000000000001</v>
      </c>
      <c r="K47" s="339">
        <f t="shared" si="8"/>
        <v>51.902999999999999</v>
      </c>
      <c r="L47" s="239"/>
      <c r="M47" s="241"/>
      <c r="N47" s="328">
        <v>2024</v>
      </c>
      <c r="O47" s="321">
        <f t="shared" si="9"/>
        <v>545.30999999999995</v>
      </c>
      <c r="P47" s="353">
        <f t="shared" si="7"/>
        <v>0</v>
      </c>
      <c r="Q47" s="205"/>
      <c r="R47" s="207">
        <v>714</v>
      </c>
      <c r="U47" s="426"/>
      <c r="X47" s="422"/>
    </row>
    <row r="48" spans="1:24">
      <c r="A48" s="420"/>
      <c r="D48" s="332"/>
      <c r="E48" s="239" t="s">
        <v>3950</v>
      </c>
      <c r="F48" s="239" t="s">
        <v>3933</v>
      </c>
      <c r="G48" s="310">
        <v>2019</v>
      </c>
      <c r="H48" s="341">
        <v>30</v>
      </c>
      <c r="I48" s="239"/>
      <c r="J48" s="338">
        <v>0.19750000000000001</v>
      </c>
      <c r="K48" s="339">
        <f t="shared" si="8"/>
        <v>51.902999999999999</v>
      </c>
      <c r="L48" s="239"/>
      <c r="M48" s="241"/>
      <c r="N48" s="328">
        <v>2025</v>
      </c>
      <c r="O48" s="321">
        <f t="shared" si="9"/>
        <v>0</v>
      </c>
      <c r="P48" s="354">
        <f t="shared" si="7"/>
        <v>0</v>
      </c>
      <c r="Q48" s="205"/>
      <c r="R48" s="207">
        <v>714</v>
      </c>
      <c r="U48" s="426"/>
      <c r="X48" s="422"/>
    </row>
    <row r="49" spans="1:24">
      <c r="A49" s="420"/>
      <c r="D49" s="332"/>
      <c r="E49" s="239" t="s">
        <v>3954</v>
      </c>
      <c r="F49" s="239" t="s">
        <v>3974</v>
      </c>
      <c r="G49" s="310">
        <v>2021</v>
      </c>
      <c r="H49" s="341">
        <v>111</v>
      </c>
      <c r="I49" s="239" t="s">
        <v>3972</v>
      </c>
      <c r="J49" s="338">
        <v>0.72773972602739723</v>
      </c>
      <c r="K49" s="339">
        <f>H49*365*24*J49/1000</f>
        <v>707.625</v>
      </c>
      <c r="L49" s="260">
        <f>IF(I49="Gas natural",VLOOKUP(F49,$D$24:$H$29,5,FALSE),VLOOKUP(F49,$D$24:$H$29,4,FALSE))</f>
        <v>0.41899999999999998</v>
      </c>
      <c r="M49" s="264">
        <f>K49/L49*VLOOKUP(I49,'Fact Emis Consolidado'!$D$4:$I$7,6,FALSE)</f>
        <v>351477.75633293559</v>
      </c>
      <c r="N49" s="328">
        <v>2026</v>
      </c>
      <c r="O49" s="321">
        <f t="shared" si="9"/>
        <v>0</v>
      </c>
      <c r="P49" s="353">
        <f t="shared" si="7"/>
        <v>0</v>
      </c>
      <c r="Q49" s="263"/>
      <c r="R49" s="207">
        <v>5889</v>
      </c>
      <c r="U49" s="426"/>
      <c r="X49" s="422"/>
    </row>
    <row r="50" spans="1:24">
      <c r="A50" s="420"/>
      <c r="D50" s="332"/>
      <c r="E50" s="239" t="s">
        <v>3955</v>
      </c>
      <c r="F50" s="239" t="s">
        <v>3933</v>
      </c>
      <c r="G50" s="310">
        <v>2021</v>
      </c>
      <c r="H50" s="341">
        <v>150</v>
      </c>
      <c r="I50" s="239"/>
      <c r="J50" s="338">
        <v>0.19750000000000001</v>
      </c>
      <c r="K50" s="339">
        <f t="shared" ref="K50:K55" si="10">H50*365*24*J50/1000</f>
        <v>259.51499999999999</v>
      </c>
      <c r="L50" s="239"/>
      <c r="M50" s="241"/>
      <c r="N50" s="328">
        <v>2027</v>
      </c>
      <c r="O50" s="321">
        <f t="shared" si="9"/>
        <v>4162.8396000000002</v>
      </c>
      <c r="P50" s="354">
        <f t="shared" si="7"/>
        <v>1566510.6161211024</v>
      </c>
      <c r="Q50" s="205"/>
      <c r="R50" s="207">
        <v>2917</v>
      </c>
      <c r="U50" s="426"/>
      <c r="X50" s="422"/>
    </row>
    <row r="51" spans="1:24">
      <c r="A51" s="420"/>
      <c r="D51" s="332"/>
      <c r="E51" s="239" t="s">
        <v>3956</v>
      </c>
      <c r="F51" s="239" t="s">
        <v>3937</v>
      </c>
      <c r="G51" s="310">
        <v>2022</v>
      </c>
      <c r="H51" s="341">
        <v>3</v>
      </c>
      <c r="I51" s="239"/>
      <c r="J51" s="338">
        <v>0.62</v>
      </c>
      <c r="K51" s="339">
        <f t="shared" si="10"/>
        <v>16.293600000000001</v>
      </c>
      <c r="L51" s="239"/>
      <c r="M51" s="241"/>
      <c r="N51" s="328">
        <v>2028</v>
      </c>
      <c r="O51" s="321">
        <f t="shared" si="9"/>
        <v>605.53499999999997</v>
      </c>
      <c r="P51" s="353">
        <f t="shared" si="7"/>
        <v>0</v>
      </c>
      <c r="Q51" s="205"/>
      <c r="R51" s="207">
        <v>185</v>
      </c>
      <c r="U51" s="426"/>
      <c r="X51" s="422"/>
    </row>
    <row r="52" spans="1:24">
      <c r="A52" s="420"/>
      <c r="D52" s="332"/>
      <c r="E52" s="239" t="s">
        <v>3957</v>
      </c>
      <c r="F52" s="239" t="s">
        <v>3937</v>
      </c>
      <c r="G52" s="310">
        <v>2023</v>
      </c>
      <c r="H52" s="341">
        <v>30</v>
      </c>
      <c r="I52" s="239"/>
      <c r="J52" s="338">
        <v>0.62</v>
      </c>
      <c r="K52" s="339">
        <f t="shared" si="10"/>
        <v>162.93600000000001</v>
      </c>
      <c r="L52" s="239"/>
      <c r="M52" s="241"/>
      <c r="N52" s="328">
        <v>2029</v>
      </c>
      <c r="O52" s="321">
        <f t="shared" si="9"/>
        <v>0</v>
      </c>
      <c r="P52" s="354">
        <f t="shared" si="7"/>
        <v>0</v>
      </c>
      <c r="Q52" s="205"/>
      <c r="R52" s="207">
        <v>1592</v>
      </c>
      <c r="U52" s="426"/>
      <c r="X52" s="422"/>
    </row>
    <row r="53" spans="1:24">
      <c r="A53" s="420"/>
      <c r="D53" s="332"/>
      <c r="E53" s="239" t="s">
        <v>3960</v>
      </c>
      <c r="F53" s="239" t="s">
        <v>3805</v>
      </c>
      <c r="G53" s="310">
        <v>2024</v>
      </c>
      <c r="H53" s="341">
        <v>6</v>
      </c>
      <c r="I53" s="239"/>
      <c r="J53" s="338">
        <v>0.3</v>
      </c>
      <c r="K53" s="339">
        <f t="shared" si="10"/>
        <v>15.768000000000001</v>
      </c>
      <c r="L53" s="239"/>
      <c r="M53" s="241"/>
      <c r="N53" s="328">
        <v>2030</v>
      </c>
      <c r="O53" s="321">
        <f t="shared" si="9"/>
        <v>925.05600000000004</v>
      </c>
      <c r="P53" s="353">
        <f t="shared" si="7"/>
        <v>0</v>
      </c>
      <c r="Q53" s="205"/>
      <c r="R53" s="207">
        <v>219</v>
      </c>
      <c r="U53" s="426"/>
      <c r="X53" s="422"/>
    </row>
    <row r="54" spans="1:24">
      <c r="A54" s="420"/>
      <c r="D54" s="332"/>
      <c r="E54" s="239" t="s">
        <v>3959</v>
      </c>
      <c r="F54" s="239" t="s">
        <v>3805</v>
      </c>
      <c r="G54" s="310">
        <v>2024</v>
      </c>
      <c r="H54" s="341">
        <v>4</v>
      </c>
      <c r="I54" s="239"/>
      <c r="J54" s="338">
        <v>0.3</v>
      </c>
      <c r="K54" s="339">
        <f t="shared" si="10"/>
        <v>10.512</v>
      </c>
      <c r="L54" s="239"/>
      <c r="M54" s="241"/>
      <c r="N54" s="328">
        <v>2031</v>
      </c>
      <c r="O54" s="321">
        <f t="shared" si="9"/>
        <v>0</v>
      </c>
      <c r="P54" s="354">
        <f t="shared" si="7"/>
        <v>0</v>
      </c>
      <c r="Q54" s="205"/>
      <c r="R54" s="207">
        <v>146</v>
      </c>
      <c r="U54" s="426"/>
      <c r="X54" s="422"/>
    </row>
    <row r="55" spans="1:24">
      <c r="A55" s="420"/>
      <c r="D55" s="332"/>
      <c r="E55" s="239" t="s">
        <v>3958</v>
      </c>
      <c r="F55" s="239" t="s">
        <v>3933</v>
      </c>
      <c r="G55" s="310">
        <v>2024</v>
      </c>
      <c r="H55" s="341">
        <v>300</v>
      </c>
      <c r="I55" s="239"/>
      <c r="J55" s="338">
        <v>0.19750000000000001</v>
      </c>
      <c r="K55" s="339">
        <f t="shared" si="10"/>
        <v>519.03</v>
      </c>
      <c r="L55" s="239"/>
      <c r="M55" s="241"/>
      <c r="N55" s="328">
        <v>2032</v>
      </c>
      <c r="O55" s="321">
        <f t="shared" si="9"/>
        <v>0</v>
      </c>
      <c r="P55" s="353">
        <f t="shared" si="7"/>
        <v>0</v>
      </c>
      <c r="Q55" s="205"/>
      <c r="R55" s="207">
        <v>5834</v>
      </c>
      <c r="U55" s="426"/>
      <c r="X55" s="422"/>
    </row>
    <row r="56" spans="1:24">
      <c r="A56" s="420"/>
      <c r="D56" s="332"/>
      <c r="E56" s="239" t="s">
        <v>3961</v>
      </c>
      <c r="F56" s="239" t="s">
        <v>3938</v>
      </c>
      <c r="G56" s="310">
        <v>2027</v>
      </c>
      <c r="H56" s="341">
        <v>450</v>
      </c>
      <c r="I56" s="239" t="s">
        <v>3972</v>
      </c>
      <c r="J56" s="338">
        <v>0.97</v>
      </c>
      <c r="K56" s="339">
        <f>H56*365*24*J56/1000</f>
        <v>3823.74</v>
      </c>
      <c r="L56" s="260">
        <f>IF(I56="Gas natural",VLOOKUP(F56,$D$24:$H$29,5,FALSE),VLOOKUP(F56,$D$24:$H$29,4,FALSE))</f>
        <v>0.50800000000000001</v>
      </c>
      <c r="M56" s="264">
        <f>K56/L56*VLOOKUP(I56,'Fact Emis Consolidado'!$D$4:$I$7,6,FALSE)</f>
        <v>1566510.6161211024</v>
      </c>
      <c r="N56" s="330"/>
      <c r="O56" s="330"/>
      <c r="Q56" s="263"/>
      <c r="R56" s="207">
        <v>8292</v>
      </c>
      <c r="U56" s="426"/>
      <c r="X56" s="422"/>
    </row>
    <row r="57" spans="1:24">
      <c r="A57" s="420"/>
      <c r="D57" s="332"/>
      <c r="E57" s="239" t="s">
        <v>3962</v>
      </c>
      <c r="F57" s="239" t="s">
        <v>3933</v>
      </c>
      <c r="G57" s="310">
        <v>2027</v>
      </c>
      <c r="H57" s="341">
        <v>100</v>
      </c>
      <c r="I57" s="239"/>
      <c r="J57" s="338">
        <v>0.19750000000000001</v>
      </c>
      <c r="K57" s="339">
        <f t="shared" ref="K57:K60" si="11">H57*365*24*J57/1000</f>
        <v>173.01</v>
      </c>
      <c r="L57" s="239"/>
      <c r="M57" s="241"/>
      <c r="N57" s="329"/>
      <c r="O57" s="329"/>
      <c r="Q57" s="205"/>
      <c r="R57" s="207">
        <v>1945</v>
      </c>
      <c r="U57" s="426"/>
      <c r="X57" s="422"/>
    </row>
    <row r="58" spans="1:24">
      <c r="A58" s="420"/>
      <c r="D58" s="332"/>
      <c r="E58" s="239" t="s">
        <v>3963</v>
      </c>
      <c r="F58" s="239" t="s">
        <v>3933</v>
      </c>
      <c r="G58" s="310">
        <v>2027</v>
      </c>
      <c r="H58" s="341">
        <v>96</v>
      </c>
      <c r="I58" s="239"/>
      <c r="J58" s="338">
        <v>0.19750000000000001</v>
      </c>
      <c r="K58" s="339">
        <f t="shared" si="11"/>
        <v>166.08960000000002</v>
      </c>
      <c r="L58" s="239"/>
      <c r="M58" s="241"/>
      <c r="N58" s="329"/>
      <c r="O58" s="329"/>
      <c r="Q58" s="205"/>
      <c r="R58" s="207">
        <v>1871</v>
      </c>
      <c r="U58" s="426"/>
      <c r="X58" s="422"/>
    </row>
    <row r="59" spans="1:24">
      <c r="A59" s="420"/>
      <c r="D59" s="332"/>
      <c r="E59" s="239" t="s">
        <v>3964</v>
      </c>
      <c r="F59" s="239" t="s">
        <v>3933</v>
      </c>
      <c r="G59" s="310">
        <v>2028</v>
      </c>
      <c r="H59" s="341">
        <v>350</v>
      </c>
      <c r="I59" s="239"/>
      <c r="J59" s="338">
        <v>0.19750000000000001</v>
      </c>
      <c r="K59" s="339">
        <f t="shared" si="11"/>
        <v>605.53499999999997</v>
      </c>
      <c r="L59" s="239"/>
      <c r="M59" s="241"/>
      <c r="N59" s="329"/>
      <c r="O59" s="329"/>
      <c r="Q59" s="205"/>
      <c r="R59" s="207">
        <v>6806</v>
      </c>
      <c r="U59" s="426"/>
      <c r="X59" s="422"/>
    </row>
    <row r="60" spans="1:24">
      <c r="A60" s="420"/>
      <c r="D60" s="333"/>
      <c r="E60" s="239" t="s">
        <v>3965</v>
      </c>
      <c r="F60" s="239" t="s">
        <v>3805</v>
      </c>
      <c r="G60" s="310">
        <v>2030</v>
      </c>
      <c r="H60" s="341">
        <v>352</v>
      </c>
      <c r="I60" s="239"/>
      <c r="J60" s="338">
        <v>0.3</v>
      </c>
      <c r="K60" s="339">
        <f t="shared" si="11"/>
        <v>925.05600000000004</v>
      </c>
      <c r="L60" s="239"/>
      <c r="M60" s="241"/>
      <c r="N60" s="329"/>
      <c r="O60" s="329"/>
      <c r="Q60" s="205"/>
      <c r="R60" s="207">
        <v>12815</v>
      </c>
      <c r="U60" s="426"/>
      <c r="X60" s="422"/>
    </row>
    <row r="61" spans="1:24" ht="37.5" customHeight="1">
      <c r="A61" s="420"/>
      <c r="E61" s="423" t="s">
        <v>4132</v>
      </c>
      <c r="F61" s="423"/>
      <c r="G61" s="423"/>
      <c r="H61" s="423"/>
      <c r="I61" s="423"/>
      <c r="J61" s="423"/>
      <c r="K61" s="423"/>
      <c r="L61" s="423"/>
      <c r="M61" s="423"/>
      <c r="N61" s="262"/>
      <c r="O61" s="262"/>
      <c r="P61" s="262"/>
      <c r="Q61" s="205"/>
      <c r="U61" s="286" t="s">
        <v>4067</v>
      </c>
      <c r="X61" s="422"/>
    </row>
    <row r="62" spans="1:24">
      <c r="A62" s="420"/>
      <c r="N62" s="204"/>
      <c r="Q62" s="205"/>
    </row>
    <row r="63" spans="1:24">
      <c r="A63" s="420"/>
      <c r="N63" s="204"/>
      <c r="Q63" s="205"/>
    </row>
    <row r="64" spans="1:24" s="301" customFormat="1">
      <c r="N64" s="302"/>
    </row>
    <row r="65" spans="1:14">
      <c r="A65" s="421" t="s">
        <v>4089</v>
      </c>
    </row>
    <row r="66" spans="1:14">
      <c r="A66" s="421"/>
      <c r="D66" s="429" t="s">
        <v>4035</v>
      </c>
      <c r="E66" s="429"/>
      <c r="F66" s="429"/>
      <c r="G66" s="429"/>
      <c r="H66" s="429"/>
    </row>
    <row r="67" spans="1:14" ht="13.5">
      <c r="A67" s="421"/>
      <c r="D67" s="267" t="s">
        <v>3947</v>
      </c>
      <c r="E67" s="238" t="s">
        <v>4016</v>
      </c>
      <c r="F67" s="428" t="s">
        <v>4031</v>
      </c>
      <c r="G67" s="428"/>
      <c r="H67" s="428"/>
    </row>
    <row r="68" spans="1:14">
      <c r="A68" s="421"/>
      <c r="D68" s="267">
        <v>2019</v>
      </c>
      <c r="E68" s="268">
        <f>M43</f>
        <v>3157389.1751596434</v>
      </c>
      <c r="F68" s="425" t="s">
        <v>4032</v>
      </c>
      <c r="G68" s="425"/>
      <c r="H68" s="425"/>
    </row>
    <row r="69" spans="1:14">
      <c r="A69" s="421"/>
      <c r="D69" s="267">
        <v>2021</v>
      </c>
      <c r="E69" s="268">
        <f>M49</f>
        <v>351477.75633293559</v>
      </c>
      <c r="F69" s="425" t="s">
        <v>4032</v>
      </c>
      <c r="G69" s="425"/>
      <c r="H69" s="425"/>
    </row>
    <row r="70" spans="1:14">
      <c r="A70" s="421"/>
      <c r="D70" s="267">
        <v>2023</v>
      </c>
      <c r="E70" s="268">
        <f>-SUM(M6:M13)</f>
        <v>-2708600.3559138486</v>
      </c>
      <c r="F70" s="425" t="s">
        <v>4033</v>
      </c>
      <c r="G70" s="425"/>
      <c r="H70" s="425"/>
    </row>
    <row r="71" spans="1:14">
      <c r="A71" s="421"/>
      <c r="D71" s="267">
        <v>2027</v>
      </c>
      <c r="E71" s="268">
        <f>M56</f>
        <v>1566510.6161211024</v>
      </c>
      <c r="F71" s="425" t="s">
        <v>4032</v>
      </c>
      <c r="G71" s="425"/>
      <c r="H71" s="425"/>
    </row>
    <row r="72" spans="1:14">
      <c r="A72" s="421"/>
      <c r="D72" s="267">
        <v>2028</v>
      </c>
      <c r="E72" s="268">
        <f>-SUM(M14:M16)</f>
        <v>-1815702.7022362202</v>
      </c>
      <c r="F72" s="425" t="s">
        <v>4033</v>
      </c>
      <c r="G72" s="425"/>
      <c r="H72" s="425"/>
    </row>
    <row r="73" spans="1:14">
      <c r="A73" s="421"/>
      <c r="D73" s="250" t="s">
        <v>4030</v>
      </c>
    </row>
    <row r="74" spans="1:14">
      <c r="A74" s="421"/>
    </row>
    <row r="75" spans="1:14" s="301" customFormat="1">
      <c r="N75" s="302"/>
    </row>
    <row r="76" spans="1:14">
      <c r="A76" s="420" t="s">
        <v>4090</v>
      </c>
      <c r="D76" s="307" t="s">
        <v>4092</v>
      </c>
      <c r="E76" s="306"/>
    </row>
    <row r="77" spans="1:14">
      <c r="A77" s="420"/>
      <c r="D77" s="204" t="s">
        <v>4036</v>
      </c>
    </row>
    <row r="78" spans="1:14">
      <c r="A78" s="420"/>
      <c r="D78" s="204" t="s">
        <v>4037</v>
      </c>
    </row>
    <row r="79" spans="1:14">
      <c r="A79" s="420"/>
      <c r="D79" s="204" t="s">
        <v>4038</v>
      </c>
    </row>
    <row r="80" spans="1:14">
      <c r="A80" s="420"/>
    </row>
    <row r="81" spans="1:21">
      <c r="A81" s="420"/>
      <c r="D81" s="307" t="s">
        <v>4124</v>
      </c>
      <c r="E81" s="306"/>
      <c r="F81" s="306"/>
      <c r="G81" s="306"/>
      <c r="H81" s="306"/>
    </row>
    <row r="82" spans="1:21" ht="15">
      <c r="A82" s="420"/>
      <c r="C82" s="340" t="s">
        <v>4157</v>
      </c>
      <c r="N82" s="415" t="s">
        <v>4139</v>
      </c>
      <c r="O82" s="415"/>
      <c r="P82" s="415"/>
      <c r="U82" s="422" t="s">
        <v>4057</v>
      </c>
    </row>
    <row r="83" spans="1:21" ht="25.5">
      <c r="A83" s="420"/>
      <c r="E83" s="237" t="str">
        <f t="shared" ref="E83:L83" si="12">E40</f>
        <v>Proyecto [1]</v>
      </c>
      <c r="F83" s="237" t="str">
        <f t="shared" si="12"/>
        <v>Tecnología [1]</v>
      </c>
      <c r="G83" s="238" t="str">
        <f t="shared" si="12"/>
        <v>Año [1]</v>
      </c>
      <c r="H83" s="238" t="str">
        <f t="shared" si="12"/>
        <v>Capacidad [1] (MW)</v>
      </c>
      <c r="I83" s="237" t="str">
        <f t="shared" si="12"/>
        <v>Combustible</v>
      </c>
      <c r="J83" s="238" t="str">
        <f t="shared" si="12"/>
        <v>Factor de planta [2]</v>
      </c>
      <c r="K83" s="238" t="str">
        <f t="shared" si="12"/>
        <v>Generación (GWh)</v>
      </c>
      <c r="L83" s="237" t="str">
        <f t="shared" si="12"/>
        <v>Eficiencia</v>
      </c>
      <c r="M83" s="238" t="s">
        <v>4019</v>
      </c>
      <c r="N83" s="328" t="s">
        <v>3947</v>
      </c>
      <c r="O83" s="311" t="s">
        <v>4115</v>
      </c>
      <c r="P83" s="261" t="s">
        <v>4019</v>
      </c>
      <c r="U83" s="422"/>
    </row>
    <row r="84" spans="1:21">
      <c r="A84" s="420"/>
      <c r="E84" s="239" t="str">
        <f t="shared" ref="E84:H103" si="13">E41</f>
        <v>CS 004</v>
      </c>
      <c r="F84" s="239" t="str">
        <f t="shared" si="13"/>
        <v>Solar</v>
      </c>
      <c r="G84" s="310">
        <f t="shared" si="13"/>
        <v>2018</v>
      </c>
      <c r="H84" s="341">
        <f t="shared" si="13"/>
        <v>30</v>
      </c>
      <c r="I84" s="239" t="s">
        <v>3972</v>
      </c>
      <c r="J84" s="338">
        <v>0.19750000000000001</v>
      </c>
      <c r="K84" s="339">
        <f>H84*365*24*J84/1000</f>
        <v>51.902999999999999</v>
      </c>
      <c r="L84" s="260">
        <f>$L$86</f>
        <v>0.50800000000000001</v>
      </c>
      <c r="M84" s="264">
        <f>K84/L84*VLOOKUP(I84,'Fact Emis Consolidado'!$D$4:$I$7,6,FALSE)</f>
        <v>21263.632074496061</v>
      </c>
      <c r="N84" s="328">
        <v>2018</v>
      </c>
      <c r="O84" s="321">
        <f>SUMIF($G$84:$G$103,N84,$K$84:$K$103)</f>
        <v>103.806</v>
      </c>
      <c r="P84" s="353">
        <f>SUMIF($G$84:$G$103,N84,$M$84:$M$103)</f>
        <v>42527.264148992123</v>
      </c>
      <c r="U84" s="422"/>
    </row>
    <row r="85" spans="1:21">
      <c r="A85" s="420"/>
      <c r="E85" s="239" t="str">
        <f t="shared" si="13"/>
        <v>CS 005</v>
      </c>
      <c r="F85" s="239" t="str">
        <f t="shared" si="13"/>
        <v>Solar</v>
      </c>
      <c r="G85" s="310">
        <f t="shared" si="13"/>
        <v>2018</v>
      </c>
      <c r="H85" s="341">
        <f t="shared" si="13"/>
        <v>30</v>
      </c>
      <c r="I85" s="239" t="s">
        <v>3972</v>
      </c>
      <c r="J85" s="338">
        <v>0.19750000000000001</v>
      </c>
      <c r="K85" s="339">
        <f t="shared" ref="K85" si="14">H85*365*24*J85/1000</f>
        <v>51.902999999999999</v>
      </c>
      <c r="L85" s="260">
        <f>$L$86</f>
        <v>0.50800000000000001</v>
      </c>
      <c r="M85" s="264">
        <f>K85/L85*VLOOKUP(I85,'Fact Emis Consolidado'!$D$4:$I$7,6,FALSE)</f>
        <v>21263.632074496061</v>
      </c>
      <c r="N85" s="328">
        <v>2019</v>
      </c>
      <c r="O85" s="321">
        <f t="shared" ref="O85:O98" si="15">SUMIF($G$84:$G$103,N85,$K$84:$K$103)</f>
        <v>8464.7441999999992</v>
      </c>
      <c r="P85" s="354">
        <f t="shared" ref="P85:P98" si="16">SUMIF($G$84:$G$103,N85,$M$84:$M$103)</f>
        <v>3467838.203447286</v>
      </c>
      <c r="U85" s="422"/>
    </row>
    <row r="86" spans="1:21">
      <c r="A86" s="420"/>
      <c r="E86" s="239" t="str">
        <f t="shared" si="13"/>
        <v>CCC 008</v>
      </c>
      <c r="F86" s="239" t="str">
        <f t="shared" si="13"/>
        <v>Ciclo combinado</v>
      </c>
      <c r="G86" s="310">
        <f t="shared" si="13"/>
        <v>2019</v>
      </c>
      <c r="H86" s="341">
        <f t="shared" si="13"/>
        <v>907</v>
      </c>
      <c r="I86" s="239" t="str">
        <f>I43</f>
        <v>Gas natural</v>
      </c>
      <c r="J86" s="338">
        <v>0.97</v>
      </c>
      <c r="K86" s="339">
        <f>H86*365*24*J86/1000</f>
        <v>7706.960399999999</v>
      </c>
      <c r="L86" s="260">
        <f>L43</f>
        <v>0.50800000000000001</v>
      </c>
      <c r="M86" s="264">
        <f>K86/L86*VLOOKUP(I86,'Fact Emis Consolidado'!$D$4:$I$7,6,FALSE)</f>
        <v>3157389.1751596434</v>
      </c>
      <c r="N86" s="328">
        <v>2020</v>
      </c>
      <c r="O86" s="321">
        <f t="shared" si="15"/>
        <v>0</v>
      </c>
      <c r="P86" s="353">
        <f t="shared" si="16"/>
        <v>0</v>
      </c>
      <c r="U86" s="422"/>
    </row>
    <row r="87" spans="1:21">
      <c r="A87" s="420"/>
      <c r="E87" s="239" t="str">
        <f t="shared" si="13"/>
        <v>CS 036</v>
      </c>
      <c r="F87" s="239" t="str">
        <f t="shared" si="13"/>
        <v>Solar</v>
      </c>
      <c r="G87" s="310">
        <f t="shared" si="13"/>
        <v>2019</v>
      </c>
      <c r="H87" s="341">
        <f t="shared" si="13"/>
        <v>150</v>
      </c>
      <c r="I87" s="239" t="s">
        <v>3972</v>
      </c>
      <c r="J87" s="338">
        <v>0.19750000000000001</v>
      </c>
      <c r="K87" s="339">
        <f t="shared" ref="K87:K91" si="17">H87*365*24*J87/1000</f>
        <v>259.51499999999999</v>
      </c>
      <c r="L87" s="260">
        <f t="shared" ref="L87:L91" si="18">$L$86</f>
        <v>0.50800000000000001</v>
      </c>
      <c r="M87" s="264">
        <f>K87/L87*VLOOKUP(I87,'Fact Emis Consolidado'!$D$4:$I$7,6,FALSE)</f>
        <v>106318.16037248031</v>
      </c>
      <c r="N87" s="328">
        <v>2021</v>
      </c>
      <c r="O87" s="321">
        <f t="shared" si="15"/>
        <v>967.14</v>
      </c>
      <c r="P87" s="354">
        <f t="shared" si="16"/>
        <v>457795.91670541593</v>
      </c>
      <c r="U87" s="422"/>
    </row>
    <row r="88" spans="1:21">
      <c r="A88" s="420"/>
      <c r="E88" s="239" t="str">
        <f t="shared" si="13"/>
        <v>CS 037</v>
      </c>
      <c r="F88" s="239" t="str">
        <f t="shared" si="13"/>
        <v>Solar</v>
      </c>
      <c r="G88" s="310">
        <f t="shared" si="13"/>
        <v>2019</v>
      </c>
      <c r="H88" s="341">
        <f t="shared" si="13"/>
        <v>148</v>
      </c>
      <c r="I88" s="239" t="s">
        <v>3972</v>
      </c>
      <c r="J88" s="338">
        <v>0.19750000000000001</v>
      </c>
      <c r="K88" s="339">
        <f t="shared" si="17"/>
        <v>256.0548</v>
      </c>
      <c r="L88" s="260">
        <f t="shared" si="18"/>
        <v>0.50800000000000001</v>
      </c>
      <c r="M88" s="264">
        <f>K88/L88*VLOOKUP(I88,'Fact Emis Consolidado'!$D$4:$I$7,6,FALSE)</f>
        <v>104900.58490084724</v>
      </c>
      <c r="N88" s="328">
        <v>2022</v>
      </c>
      <c r="O88" s="321">
        <f t="shared" si="15"/>
        <v>16.293600000000001</v>
      </c>
      <c r="P88" s="353">
        <f t="shared" si="16"/>
        <v>6675.1655119937013</v>
      </c>
      <c r="U88" s="422"/>
    </row>
    <row r="89" spans="1:21">
      <c r="A89" s="420"/>
      <c r="E89" s="239" t="str">
        <f t="shared" si="13"/>
        <v>CS 039</v>
      </c>
      <c r="F89" s="239" t="str">
        <f t="shared" si="13"/>
        <v>Solar</v>
      </c>
      <c r="G89" s="310">
        <f t="shared" si="13"/>
        <v>2019</v>
      </c>
      <c r="H89" s="341">
        <f t="shared" si="13"/>
        <v>80</v>
      </c>
      <c r="I89" s="239" t="s">
        <v>3972</v>
      </c>
      <c r="J89" s="338">
        <v>0.19750000000000001</v>
      </c>
      <c r="K89" s="339">
        <f t="shared" si="17"/>
        <v>138.40799999999999</v>
      </c>
      <c r="L89" s="260">
        <f t="shared" si="18"/>
        <v>0.50800000000000001</v>
      </c>
      <c r="M89" s="264">
        <f>K89/L89*VLOOKUP(I89,'Fact Emis Consolidado'!$D$4:$I$7,6,FALSE)</f>
        <v>56703.018865322825</v>
      </c>
      <c r="N89" s="328">
        <v>2023</v>
      </c>
      <c r="O89" s="321">
        <f t="shared" si="15"/>
        <v>162.93600000000001</v>
      </c>
      <c r="P89" s="354">
        <f t="shared" si="16"/>
        <v>66751.655119937015</v>
      </c>
      <c r="U89" s="422"/>
    </row>
    <row r="90" spans="1:21">
      <c r="A90" s="420"/>
      <c r="E90" s="239" t="str">
        <f t="shared" si="13"/>
        <v>CS 023</v>
      </c>
      <c r="F90" s="239" t="str">
        <f t="shared" si="13"/>
        <v>Solar</v>
      </c>
      <c r="G90" s="310">
        <f t="shared" si="13"/>
        <v>2019</v>
      </c>
      <c r="H90" s="341">
        <f t="shared" si="13"/>
        <v>30</v>
      </c>
      <c r="I90" s="239" t="s">
        <v>3972</v>
      </c>
      <c r="J90" s="338">
        <v>0.19750000000000001</v>
      </c>
      <c r="K90" s="339">
        <f t="shared" si="17"/>
        <v>51.902999999999999</v>
      </c>
      <c r="L90" s="260">
        <f t="shared" si="18"/>
        <v>0.50800000000000001</v>
      </c>
      <c r="M90" s="264">
        <f>K90/L90*VLOOKUP(I90,'Fact Emis Consolidado'!$D$4:$I$7,6,FALSE)</f>
        <v>21263.632074496061</v>
      </c>
      <c r="N90" s="328">
        <v>2024</v>
      </c>
      <c r="O90" s="321">
        <f t="shared" si="15"/>
        <v>545.30999999999995</v>
      </c>
      <c r="P90" s="353">
        <f t="shared" si="16"/>
        <v>223402.71673204724</v>
      </c>
      <c r="U90" s="422"/>
    </row>
    <row r="91" spans="1:21">
      <c r="A91" s="420"/>
      <c r="E91" s="239" t="str">
        <f t="shared" si="13"/>
        <v>CS 027</v>
      </c>
      <c r="F91" s="239" t="str">
        <f t="shared" si="13"/>
        <v>Solar</v>
      </c>
      <c r="G91" s="310">
        <f t="shared" si="13"/>
        <v>2019</v>
      </c>
      <c r="H91" s="341">
        <f t="shared" si="13"/>
        <v>30</v>
      </c>
      <c r="I91" s="239" t="s">
        <v>3972</v>
      </c>
      <c r="J91" s="338">
        <v>0.19750000000000001</v>
      </c>
      <c r="K91" s="339">
        <f t="shared" si="17"/>
        <v>51.902999999999999</v>
      </c>
      <c r="L91" s="260">
        <f t="shared" si="18"/>
        <v>0.50800000000000001</v>
      </c>
      <c r="M91" s="264">
        <f>K91/L91*VLOOKUP(I91,'Fact Emis Consolidado'!$D$4:$I$7,6,FALSE)</f>
        <v>21263.632074496061</v>
      </c>
      <c r="N91" s="328">
        <v>2025</v>
      </c>
      <c r="O91" s="321">
        <f t="shared" si="15"/>
        <v>0</v>
      </c>
      <c r="P91" s="354">
        <f t="shared" si="16"/>
        <v>0</v>
      </c>
      <c r="U91" s="422"/>
    </row>
    <row r="92" spans="1:21">
      <c r="A92" s="420"/>
      <c r="E92" s="239" t="str">
        <f t="shared" si="13"/>
        <v>CCI 003</v>
      </c>
      <c r="F92" s="239" t="str">
        <f t="shared" si="13"/>
        <v>Combustión interna</v>
      </c>
      <c r="G92" s="310">
        <f t="shared" si="13"/>
        <v>2021</v>
      </c>
      <c r="H92" s="341">
        <f t="shared" si="13"/>
        <v>111</v>
      </c>
      <c r="I92" s="239" t="str">
        <f>I49</f>
        <v>Gas natural</v>
      </c>
      <c r="J92" s="338">
        <v>0.72773972602739723</v>
      </c>
      <c r="K92" s="339">
        <f>H92*365*24*J92/1000</f>
        <v>707.625</v>
      </c>
      <c r="L92" s="260">
        <f>L49</f>
        <v>0.41899999999999998</v>
      </c>
      <c r="M92" s="264">
        <f>K92/L92*VLOOKUP(I92,'Fact Emis Consolidado'!$D$4:$I$7,6,FALSE)</f>
        <v>351477.75633293559</v>
      </c>
      <c r="N92" s="328">
        <v>2026</v>
      </c>
      <c r="O92" s="321">
        <f t="shared" si="15"/>
        <v>0</v>
      </c>
      <c r="P92" s="353">
        <f t="shared" si="16"/>
        <v>0</v>
      </c>
      <c r="U92" s="422"/>
    </row>
    <row r="93" spans="1:21">
      <c r="A93" s="420"/>
      <c r="E93" s="239" t="str">
        <f t="shared" si="13"/>
        <v>CS 057</v>
      </c>
      <c r="F93" s="239" t="str">
        <f t="shared" si="13"/>
        <v>Solar</v>
      </c>
      <c r="G93" s="310">
        <f t="shared" si="13"/>
        <v>2021</v>
      </c>
      <c r="H93" s="341">
        <f t="shared" si="13"/>
        <v>150</v>
      </c>
      <c r="I93" s="239" t="s">
        <v>3972</v>
      </c>
      <c r="J93" s="338">
        <v>0.19750000000000001</v>
      </c>
      <c r="K93" s="339">
        <f t="shared" ref="K93:K98" si="19">H93*365*24*J93/1000</f>
        <v>259.51499999999999</v>
      </c>
      <c r="L93" s="260">
        <f t="shared" ref="L93:L98" si="20">$L$86</f>
        <v>0.50800000000000001</v>
      </c>
      <c r="M93" s="264">
        <f>K93/L93*VLOOKUP(I93,'Fact Emis Consolidado'!$D$4:$I$7,6,FALSE)</f>
        <v>106318.16037248031</v>
      </c>
      <c r="N93" s="328">
        <v>2027</v>
      </c>
      <c r="O93" s="321">
        <f t="shared" si="15"/>
        <v>4162.8396000000002</v>
      </c>
      <c r="P93" s="354">
        <f>SUMIF($G$84:$G$103,N93,$M$84:$M$103)</f>
        <v>1705433.0123411433</v>
      </c>
      <c r="U93" s="422"/>
    </row>
    <row r="94" spans="1:21">
      <c r="A94" s="420"/>
      <c r="E94" s="239" t="str">
        <f t="shared" si="13"/>
        <v>CBIO 014</v>
      </c>
      <c r="F94" s="239" t="str">
        <f t="shared" si="13"/>
        <v>Bioenergía</v>
      </c>
      <c r="G94" s="310">
        <f t="shared" si="13"/>
        <v>2022</v>
      </c>
      <c r="H94" s="341">
        <f t="shared" si="13"/>
        <v>3</v>
      </c>
      <c r="I94" s="239" t="s">
        <v>3972</v>
      </c>
      <c r="J94" s="338">
        <v>0.62</v>
      </c>
      <c r="K94" s="339">
        <f t="shared" si="19"/>
        <v>16.293600000000001</v>
      </c>
      <c r="L94" s="260">
        <f t="shared" si="20"/>
        <v>0.50800000000000001</v>
      </c>
      <c r="M94" s="264">
        <f>K94/L94*VLOOKUP(I94,'Fact Emis Consolidado'!$D$4:$I$7,6,FALSE)</f>
        <v>6675.1655119937013</v>
      </c>
      <c r="N94" s="328">
        <v>2028</v>
      </c>
      <c r="O94" s="321">
        <f t="shared" si="15"/>
        <v>605.53499999999997</v>
      </c>
      <c r="P94" s="353">
        <f t="shared" si="16"/>
        <v>248075.70753578737</v>
      </c>
      <c r="U94" s="422"/>
    </row>
    <row r="95" spans="1:21">
      <c r="A95" s="420"/>
      <c r="E95" s="239" t="str">
        <f t="shared" si="13"/>
        <v>CBIO 019</v>
      </c>
      <c r="F95" s="239" t="str">
        <f t="shared" si="13"/>
        <v>Bioenergía</v>
      </c>
      <c r="G95" s="310">
        <f t="shared" si="13"/>
        <v>2023</v>
      </c>
      <c r="H95" s="341">
        <f t="shared" si="13"/>
        <v>30</v>
      </c>
      <c r="I95" s="239" t="s">
        <v>3972</v>
      </c>
      <c r="J95" s="338">
        <v>0.62</v>
      </c>
      <c r="K95" s="339">
        <f t="shared" si="19"/>
        <v>162.93600000000001</v>
      </c>
      <c r="L95" s="260">
        <f t="shared" si="20"/>
        <v>0.50800000000000001</v>
      </c>
      <c r="M95" s="264">
        <f>K95/L95*VLOOKUP(I95,'Fact Emis Consolidado'!$D$4:$I$7,6,FALSE)</f>
        <v>66751.655119937015</v>
      </c>
      <c r="N95" s="328">
        <v>2029</v>
      </c>
      <c r="O95" s="321">
        <f t="shared" si="15"/>
        <v>0</v>
      </c>
      <c r="P95" s="354">
        <f t="shared" si="16"/>
        <v>0</v>
      </c>
      <c r="U95" s="422"/>
    </row>
    <row r="96" spans="1:21">
      <c r="A96" s="420"/>
      <c r="E96" s="239" t="str">
        <f t="shared" si="13"/>
        <v>CH 028</v>
      </c>
      <c r="F96" s="239" t="str">
        <f t="shared" si="13"/>
        <v>Hidroeléctrica</v>
      </c>
      <c r="G96" s="310">
        <f t="shared" si="13"/>
        <v>2024</v>
      </c>
      <c r="H96" s="341">
        <f t="shared" si="13"/>
        <v>6</v>
      </c>
      <c r="I96" s="239" t="s">
        <v>3972</v>
      </c>
      <c r="J96" s="338">
        <v>0.3</v>
      </c>
      <c r="K96" s="339">
        <f t="shared" si="19"/>
        <v>15.768000000000001</v>
      </c>
      <c r="L96" s="260">
        <f t="shared" si="20"/>
        <v>0.50800000000000001</v>
      </c>
      <c r="M96" s="264">
        <f>K96/L96*VLOOKUP(I96,'Fact Emis Consolidado'!$D$4:$I$7,6,FALSE)</f>
        <v>6459.837592251969</v>
      </c>
      <c r="N96" s="328">
        <v>2030</v>
      </c>
      <c r="O96" s="321">
        <f t="shared" si="15"/>
        <v>925.05600000000004</v>
      </c>
      <c r="P96" s="353">
        <f t="shared" si="16"/>
        <v>378977.13874544884</v>
      </c>
      <c r="U96" s="422"/>
    </row>
    <row r="97" spans="1:21">
      <c r="A97" s="420"/>
      <c r="E97" s="239" t="str">
        <f t="shared" si="13"/>
        <v>CH 016</v>
      </c>
      <c r="F97" s="239" t="str">
        <f t="shared" si="13"/>
        <v>Hidroeléctrica</v>
      </c>
      <c r="G97" s="310">
        <f t="shared" si="13"/>
        <v>2024</v>
      </c>
      <c r="H97" s="341">
        <f t="shared" si="13"/>
        <v>4</v>
      </c>
      <c r="I97" s="239" t="s">
        <v>3972</v>
      </c>
      <c r="J97" s="338">
        <v>0.3</v>
      </c>
      <c r="K97" s="339">
        <f t="shared" si="19"/>
        <v>10.512</v>
      </c>
      <c r="L97" s="260">
        <f t="shared" si="20"/>
        <v>0.50800000000000001</v>
      </c>
      <c r="M97" s="264">
        <f>K97/L97*VLOOKUP(I97,'Fact Emis Consolidado'!$D$4:$I$7,6,FALSE)</f>
        <v>4306.5583948346457</v>
      </c>
      <c r="N97" s="328">
        <v>2031</v>
      </c>
      <c r="O97" s="321">
        <f t="shared" si="15"/>
        <v>0</v>
      </c>
      <c r="P97" s="354">
        <f t="shared" si="16"/>
        <v>0</v>
      </c>
      <c r="U97" s="422"/>
    </row>
    <row r="98" spans="1:21">
      <c r="A98" s="420"/>
      <c r="E98" s="239" t="str">
        <f t="shared" si="13"/>
        <v>CS 069</v>
      </c>
      <c r="F98" s="239" t="str">
        <f t="shared" si="13"/>
        <v>Solar</v>
      </c>
      <c r="G98" s="310">
        <f t="shared" si="13"/>
        <v>2024</v>
      </c>
      <c r="H98" s="341">
        <f t="shared" si="13"/>
        <v>300</v>
      </c>
      <c r="I98" s="239" t="s">
        <v>3972</v>
      </c>
      <c r="J98" s="338">
        <v>0.19750000000000001</v>
      </c>
      <c r="K98" s="339">
        <f t="shared" si="19"/>
        <v>519.03</v>
      </c>
      <c r="L98" s="260">
        <f t="shared" si="20"/>
        <v>0.50800000000000001</v>
      </c>
      <c r="M98" s="264">
        <f>K98/L98*VLOOKUP(I98,'Fact Emis Consolidado'!$D$4:$I$7,6,FALSE)</f>
        <v>212636.32074496063</v>
      </c>
      <c r="N98" s="328">
        <v>2032</v>
      </c>
      <c r="O98" s="321">
        <f t="shared" si="15"/>
        <v>0</v>
      </c>
      <c r="P98" s="353">
        <f t="shared" si="16"/>
        <v>0</v>
      </c>
      <c r="U98" s="422"/>
    </row>
    <row r="99" spans="1:21">
      <c r="A99" s="420"/>
      <c r="E99" s="239" t="str">
        <f t="shared" si="13"/>
        <v>CCC 030</v>
      </c>
      <c r="F99" s="239" t="str">
        <f t="shared" si="13"/>
        <v>Ciclo combinado</v>
      </c>
      <c r="G99" s="310">
        <f t="shared" si="13"/>
        <v>2027</v>
      </c>
      <c r="H99" s="341">
        <f t="shared" si="13"/>
        <v>450</v>
      </c>
      <c r="I99" s="239" t="str">
        <f>I56</f>
        <v>Gas natural</v>
      </c>
      <c r="J99" s="338">
        <v>0.97</v>
      </c>
      <c r="K99" s="339">
        <f>H99*365*24*J99/1000</f>
        <v>3823.74</v>
      </c>
      <c r="L99" s="260">
        <f>L56</f>
        <v>0.50800000000000001</v>
      </c>
      <c r="M99" s="264">
        <f>K99/L99*VLOOKUP(I99,'Fact Emis Consolidado'!$D$4:$I$7,6,FALSE)</f>
        <v>1566510.6161211024</v>
      </c>
      <c r="N99" s="330"/>
      <c r="O99" s="330"/>
      <c r="U99" s="422"/>
    </row>
    <row r="100" spans="1:21">
      <c r="A100" s="420"/>
      <c r="E100" s="239" t="str">
        <f t="shared" si="13"/>
        <v>CS 076</v>
      </c>
      <c r="F100" s="239" t="str">
        <f t="shared" si="13"/>
        <v>Solar</v>
      </c>
      <c r="G100" s="310">
        <f t="shared" si="13"/>
        <v>2027</v>
      </c>
      <c r="H100" s="341">
        <f t="shared" si="13"/>
        <v>100</v>
      </c>
      <c r="I100" s="239" t="s">
        <v>3972</v>
      </c>
      <c r="J100" s="338">
        <v>0.19750000000000001</v>
      </c>
      <c r="K100" s="339">
        <f t="shared" ref="K100:K103" si="21">H100*365*24*J100/1000</f>
        <v>173.01</v>
      </c>
      <c r="L100" s="260">
        <f t="shared" ref="L100:L103" si="22">$L$86</f>
        <v>0.50800000000000001</v>
      </c>
      <c r="M100" s="264">
        <f>K100/L100*VLOOKUP(I100,'Fact Emis Consolidado'!$D$4:$I$7,6,FALSE)</f>
        <v>70878.773581653542</v>
      </c>
      <c r="N100" s="329"/>
      <c r="O100" s="329"/>
      <c r="U100" s="422"/>
    </row>
    <row r="101" spans="1:21">
      <c r="A101" s="420"/>
      <c r="E101" s="239" t="str">
        <f t="shared" si="13"/>
        <v>CS 077</v>
      </c>
      <c r="F101" s="239" t="str">
        <f t="shared" si="13"/>
        <v>Solar</v>
      </c>
      <c r="G101" s="310">
        <f t="shared" si="13"/>
        <v>2027</v>
      </c>
      <c r="H101" s="341">
        <f t="shared" si="13"/>
        <v>96</v>
      </c>
      <c r="I101" s="239" t="s">
        <v>3972</v>
      </c>
      <c r="J101" s="338">
        <v>0.19750000000000001</v>
      </c>
      <c r="K101" s="339">
        <f t="shared" si="21"/>
        <v>166.08960000000002</v>
      </c>
      <c r="L101" s="260">
        <f t="shared" si="22"/>
        <v>0.50800000000000001</v>
      </c>
      <c r="M101" s="264">
        <f>K101/L101*VLOOKUP(I101,'Fact Emis Consolidado'!$D$4:$I$7,6,FALSE)</f>
        <v>68043.622638387416</v>
      </c>
      <c r="N101" s="329"/>
      <c r="O101" s="329"/>
      <c r="U101" s="422"/>
    </row>
    <row r="102" spans="1:21">
      <c r="A102" s="420"/>
      <c r="E102" s="239" t="str">
        <f t="shared" si="13"/>
        <v>CS 078</v>
      </c>
      <c r="F102" s="239" t="str">
        <f t="shared" si="13"/>
        <v>Solar</v>
      </c>
      <c r="G102" s="310">
        <f t="shared" si="13"/>
        <v>2028</v>
      </c>
      <c r="H102" s="341">
        <f t="shared" si="13"/>
        <v>350</v>
      </c>
      <c r="I102" s="239" t="s">
        <v>3972</v>
      </c>
      <c r="J102" s="338">
        <v>0.19750000000000001</v>
      </c>
      <c r="K102" s="339">
        <f t="shared" si="21"/>
        <v>605.53499999999997</v>
      </c>
      <c r="L102" s="260">
        <f t="shared" si="22"/>
        <v>0.50800000000000001</v>
      </c>
      <c r="M102" s="264">
        <f>K102/L102*VLOOKUP(I102,'Fact Emis Consolidado'!$D$4:$I$7,6,FALSE)</f>
        <v>248075.70753578737</v>
      </c>
      <c r="N102" s="329"/>
      <c r="O102" s="329"/>
      <c r="U102" s="422"/>
    </row>
    <row r="103" spans="1:21">
      <c r="A103" s="420"/>
      <c r="E103" s="239" t="str">
        <f t="shared" si="13"/>
        <v>CH 044</v>
      </c>
      <c r="F103" s="239" t="str">
        <f t="shared" si="13"/>
        <v>Hidroeléctrica</v>
      </c>
      <c r="G103" s="310">
        <f t="shared" si="13"/>
        <v>2030</v>
      </c>
      <c r="H103" s="341">
        <f t="shared" si="13"/>
        <v>352</v>
      </c>
      <c r="I103" s="239" t="s">
        <v>3972</v>
      </c>
      <c r="J103" s="338">
        <v>0.3</v>
      </c>
      <c r="K103" s="339">
        <f t="shared" si="21"/>
        <v>925.05600000000004</v>
      </c>
      <c r="L103" s="260">
        <f t="shared" si="22"/>
        <v>0.50800000000000001</v>
      </c>
      <c r="M103" s="264">
        <f>K103/L103*VLOOKUP(I103,'Fact Emis Consolidado'!$D$4:$I$7,6,FALSE)</f>
        <v>378977.13874544884</v>
      </c>
      <c r="N103" s="329"/>
      <c r="O103" s="329"/>
      <c r="U103" s="422"/>
    </row>
    <row r="104" spans="1:21" ht="55.5" customHeight="1">
      <c r="A104" s="420"/>
      <c r="E104" s="424" t="s">
        <v>4133</v>
      </c>
      <c r="F104" s="424"/>
      <c r="G104" s="424"/>
      <c r="H104" s="424"/>
      <c r="I104" s="424"/>
      <c r="J104" s="424"/>
      <c r="K104" s="424"/>
      <c r="L104" s="424"/>
      <c r="M104" s="424"/>
      <c r="U104" s="422"/>
    </row>
    <row r="105" spans="1:21">
      <c r="A105" s="420"/>
    </row>
    <row r="106" spans="1:21">
      <c r="A106" s="420"/>
    </row>
    <row r="107" spans="1:21" s="301" customFormat="1">
      <c r="N107" s="302"/>
    </row>
    <row r="109" spans="1:21">
      <c r="E109" s="204" t="s">
        <v>4048</v>
      </c>
    </row>
    <row r="110" spans="1:21" ht="37.5">
      <c r="D110" s="267" t="s">
        <v>3947</v>
      </c>
      <c r="E110" s="238" t="s">
        <v>4039</v>
      </c>
      <c r="F110" s="273" t="s">
        <v>4040</v>
      </c>
      <c r="G110" s="273" t="s">
        <v>4041</v>
      </c>
      <c r="H110" s="278"/>
    </row>
    <row r="111" spans="1:21">
      <c r="D111" s="267">
        <v>2018</v>
      </c>
      <c r="E111" s="268">
        <f>SUMIF($G$84:$G$103,D111,$M$84:$M$103)</f>
        <v>42527.264148992123</v>
      </c>
      <c r="F111" s="268">
        <f>SUMIF($G$6:$G$16,D111,$M$6:$M$16)</f>
        <v>0</v>
      </c>
      <c r="G111" s="274">
        <f>E111-F111</f>
        <v>42527.264148992123</v>
      </c>
      <c r="H111" s="269"/>
    </row>
    <row r="112" spans="1:21">
      <c r="D112" s="267">
        <v>2019</v>
      </c>
      <c r="E112" s="268">
        <f t="shared" ref="E112:E123" si="23">SUMIF($G$84:$G$103,D112,$M$84:$M$103)</f>
        <v>3467838.203447286</v>
      </c>
      <c r="F112" s="268">
        <f t="shared" ref="F112:F123" si="24">SUMIF($G$6:$G$16,D112,$M$6:$M$16)</f>
        <v>0</v>
      </c>
      <c r="G112" s="274">
        <f t="shared" ref="G112:G124" si="25">E112-F112</f>
        <v>3467838.203447286</v>
      </c>
      <c r="H112" s="278"/>
    </row>
    <row r="113" spans="4:8">
      <c r="D113" s="267">
        <v>2020</v>
      </c>
      <c r="E113" s="268">
        <f t="shared" si="23"/>
        <v>0</v>
      </c>
      <c r="F113" s="268">
        <f t="shared" si="24"/>
        <v>0</v>
      </c>
      <c r="G113" s="274">
        <f t="shared" si="25"/>
        <v>0</v>
      </c>
      <c r="H113" s="279"/>
    </row>
    <row r="114" spans="4:8">
      <c r="D114" s="267">
        <v>2021</v>
      </c>
      <c r="E114" s="268">
        <f>SUMIF($G$84:$G$103,D114,$M$84:$M$103)</f>
        <v>457795.91670541593</v>
      </c>
      <c r="F114" s="268">
        <f t="shared" si="24"/>
        <v>0</v>
      </c>
      <c r="G114" s="274">
        <f t="shared" si="25"/>
        <v>457795.91670541593</v>
      </c>
      <c r="H114" s="278"/>
    </row>
    <row r="115" spans="4:8">
      <c r="D115" s="267">
        <v>2022</v>
      </c>
      <c r="E115" s="268">
        <f t="shared" si="23"/>
        <v>6675.1655119937013</v>
      </c>
      <c r="F115" s="268">
        <f t="shared" si="24"/>
        <v>0</v>
      </c>
      <c r="G115" s="274">
        <f t="shared" si="25"/>
        <v>6675.1655119937013</v>
      </c>
      <c r="H115" s="279"/>
    </row>
    <row r="116" spans="4:8">
      <c r="D116" s="267">
        <v>2023</v>
      </c>
      <c r="E116" s="268">
        <f t="shared" si="23"/>
        <v>66751.655119937015</v>
      </c>
      <c r="F116" s="268">
        <f t="shared" si="24"/>
        <v>2708600.3559138486</v>
      </c>
      <c r="G116" s="274">
        <f t="shared" si="25"/>
        <v>-2641848.7007939117</v>
      </c>
      <c r="H116" s="278"/>
    </row>
    <row r="117" spans="4:8">
      <c r="D117" s="267">
        <v>2024</v>
      </c>
      <c r="E117" s="268">
        <f t="shared" si="23"/>
        <v>223402.71673204724</v>
      </c>
      <c r="F117" s="268">
        <f t="shared" si="24"/>
        <v>0</v>
      </c>
      <c r="G117" s="274">
        <f t="shared" si="25"/>
        <v>223402.71673204724</v>
      </c>
      <c r="H117" s="279"/>
    </row>
    <row r="118" spans="4:8">
      <c r="D118" s="267">
        <v>2025</v>
      </c>
      <c r="E118" s="268">
        <f t="shared" si="23"/>
        <v>0</v>
      </c>
      <c r="F118" s="268">
        <f t="shared" si="24"/>
        <v>0</v>
      </c>
      <c r="G118" s="274">
        <f t="shared" si="25"/>
        <v>0</v>
      </c>
      <c r="H118" s="279"/>
    </row>
    <row r="119" spans="4:8">
      <c r="D119" s="267">
        <v>2026</v>
      </c>
      <c r="E119" s="268">
        <f t="shared" si="23"/>
        <v>0</v>
      </c>
      <c r="F119" s="268">
        <f t="shared" si="24"/>
        <v>0</v>
      </c>
      <c r="G119" s="274">
        <f t="shared" si="25"/>
        <v>0</v>
      </c>
      <c r="H119" s="279"/>
    </row>
    <row r="120" spans="4:8">
      <c r="D120" s="267">
        <v>2027</v>
      </c>
      <c r="E120" s="268">
        <f t="shared" si="23"/>
        <v>1705433.0123411433</v>
      </c>
      <c r="F120" s="268">
        <f t="shared" si="24"/>
        <v>0</v>
      </c>
      <c r="G120" s="274">
        <f t="shared" si="25"/>
        <v>1705433.0123411433</v>
      </c>
      <c r="H120" s="278"/>
    </row>
    <row r="121" spans="4:8">
      <c r="D121" s="267">
        <v>2028</v>
      </c>
      <c r="E121" s="268">
        <f t="shared" si="23"/>
        <v>248075.70753578737</v>
      </c>
      <c r="F121" s="268">
        <f t="shared" si="24"/>
        <v>1815702.7022362202</v>
      </c>
      <c r="G121" s="274">
        <f t="shared" si="25"/>
        <v>-1567626.9947004328</v>
      </c>
      <c r="H121" s="278"/>
    </row>
    <row r="122" spans="4:8">
      <c r="D122" s="267">
        <v>2029</v>
      </c>
      <c r="E122" s="268">
        <f t="shared" si="23"/>
        <v>0</v>
      </c>
      <c r="F122" s="268">
        <f t="shared" si="24"/>
        <v>0</v>
      </c>
      <c r="G122" s="274">
        <f t="shared" si="25"/>
        <v>0</v>
      </c>
      <c r="H122" s="279"/>
    </row>
    <row r="123" spans="4:8">
      <c r="D123" s="267">
        <v>2030</v>
      </c>
      <c r="E123" s="268">
        <f t="shared" si="23"/>
        <v>378977.13874544884</v>
      </c>
      <c r="F123" s="268">
        <f t="shared" si="24"/>
        <v>0</v>
      </c>
      <c r="G123" s="274">
        <f t="shared" si="25"/>
        <v>378977.13874544884</v>
      </c>
      <c r="H123" s="279"/>
    </row>
    <row r="124" spans="4:8">
      <c r="D124" s="267" t="s">
        <v>4042</v>
      </c>
      <c r="E124" s="268">
        <f t="shared" ref="E124:F124" si="26">SUM(E111:E123)</f>
        <v>6597476.7802880518</v>
      </c>
      <c r="F124" s="268">
        <f t="shared" si="26"/>
        <v>4524303.0581500689</v>
      </c>
      <c r="G124" s="274">
        <f t="shared" si="25"/>
        <v>2073173.722137983</v>
      </c>
      <c r="H124" s="279"/>
    </row>
    <row r="125" spans="4:8">
      <c r="D125" s="250" t="s">
        <v>4030</v>
      </c>
      <c r="F125" s="272"/>
      <c r="G125" s="275"/>
      <c r="H125" s="205"/>
    </row>
    <row r="128" spans="4:8">
      <c r="E128" s="204" t="s">
        <v>4047</v>
      </c>
    </row>
    <row r="129" spans="4:7" ht="37.5">
      <c r="D129" s="267" t="s">
        <v>3947</v>
      </c>
      <c r="E129" s="238" t="s">
        <v>4039</v>
      </c>
      <c r="F129" s="273" t="s">
        <v>4040</v>
      </c>
      <c r="G129" s="273" t="s">
        <v>4041</v>
      </c>
    </row>
    <row r="130" spans="4:7">
      <c r="D130" s="267">
        <v>2018</v>
      </c>
      <c r="E130" s="268">
        <f>SUMIF($G$41:$G$60,D130,$M$41:$M$60)</f>
        <v>0</v>
      </c>
      <c r="F130" s="268">
        <f>SUMIF($G$6:$G$16,D130,$M$6:$M$16)</f>
        <v>0</v>
      </c>
      <c r="G130" s="274">
        <f>E130-F130</f>
        <v>0</v>
      </c>
    </row>
    <row r="131" spans="4:7">
      <c r="D131" s="267">
        <v>2019</v>
      </c>
      <c r="E131" s="268">
        <f>SUMIF($G$41:$G$60,D131,$M$41:$M$60)</f>
        <v>3157389.1751596434</v>
      </c>
      <c r="F131" s="268">
        <f t="shared" ref="F131:F142" si="27">SUMIF($G$6:$G$16,D131,$M$6:$M$16)</f>
        <v>0</v>
      </c>
      <c r="G131" s="274">
        <f t="shared" ref="G131:G143" si="28">E131-F131</f>
        <v>3157389.1751596434</v>
      </c>
    </row>
    <row r="132" spans="4:7">
      <c r="D132" s="267">
        <v>2020</v>
      </c>
      <c r="E132" s="268">
        <f t="shared" ref="E132:E142" si="29">SUMIF($G$41:$G$60,D132,$M$41:$M$60)</f>
        <v>0</v>
      </c>
      <c r="F132" s="268">
        <f t="shared" si="27"/>
        <v>0</v>
      </c>
      <c r="G132" s="274">
        <f t="shared" si="28"/>
        <v>0</v>
      </c>
    </row>
    <row r="133" spans="4:7">
      <c r="D133" s="267">
        <v>2021</v>
      </c>
      <c r="E133" s="268">
        <f t="shared" si="29"/>
        <v>351477.75633293559</v>
      </c>
      <c r="F133" s="268">
        <f t="shared" si="27"/>
        <v>0</v>
      </c>
      <c r="G133" s="274">
        <f t="shared" si="28"/>
        <v>351477.75633293559</v>
      </c>
    </row>
    <row r="134" spans="4:7">
      <c r="D134" s="267">
        <v>2022</v>
      </c>
      <c r="E134" s="268">
        <f t="shared" si="29"/>
        <v>0</v>
      </c>
      <c r="F134" s="268">
        <f t="shared" si="27"/>
        <v>0</v>
      </c>
      <c r="G134" s="274">
        <f t="shared" si="28"/>
        <v>0</v>
      </c>
    </row>
    <row r="135" spans="4:7">
      <c r="D135" s="267">
        <v>2023</v>
      </c>
      <c r="E135" s="268">
        <f t="shared" si="29"/>
        <v>0</v>
      </c>
      <c r="F135" s="268">
        <f t="shared" si="27"/>
        <v>2708600.3559138486</v>
      </c>
      <c r="G135" s="274">
        <f t="shared" si="28"/>
        <v>-2708600.3559138486</v>
      </c>
    </row>
    <row r="136" spans="4:7">
      <c r="D136" s="267">
        <v>2024</v>
      </c>
      <c r="E136" s="268">
        <f t="shared" si="29"/>
        <v>0</v>
      </c>
      <c r="F136" s="268">
        <f t="shared" si="27"/>
        <v>0</v>
      </c>
      <c r="G136" s="274">
        <f t="shared" si="28"/>
        <v>0</v>
      </c>
    </row>
    <row r="137" spans="4:7">
      <c r="D137" s="267">
        <v>2025</v>
      </c>
      <c r="E137" s="268">
        <f t="shared" si="29"/>
        <v>0</v>
      </c>
      <c r="F137" s="268">
        <f t="shared" si="27"/>
        <v>0</v>
      </c>
      <c r="G137" s="274">
        <f t="shared" si="28"/>
        <v>0</v>
      </c>
    </row>
    <row r="138" spans="4:7">
      <c r="D138" s="267">
        <v>2026</v>
      </c>
      <c r="E138" s="268">
        <f t="shared" si="29"/>
        <v>0</v>
      </c>
      <c r="F138" s="268">
        <f t="shared" si="27"/>
        <v>0</v>
      </c>
      <c r="G138" s="274">
        <f t="shared" si="28"/>
        <v>0</v>
      </c>
    </row>
    <row r="139" spans="4:7">
      <c r="D139" s="267">
        <v>2027</v>
      </c>
      <c r="E139" s="268">
        <f t="shared" si="29"/>
        <v>1566510.6161211024</v>
      </c>
      <c r="F139" s="268">
        <f t="shared" si="27"/>
        <v>0</v>
      </c>
      <c r="G139" s="274">
        <f t="shared" si="28"/>
        <v>1566510.6161211024</v>
      </c>
    </row>
    <row r="140" spans="4:7">
      <c r="D140" s="267">
        <v>2028</v>
      </c>
      <c r="E140" s="268">
        <f t="shared" si="29"/>
        <v>0</v>
      </c>
      <c r="F140" s="268">
        <f t="shared" si="27"/>
        <v>1815702.7022362202</v>
      </c>
      <c r="G140" s="274">
        <f t="shared" si="28"/>
        <v>-1815702.7022362202</v>
      </c>
    </row>
    <row r="141" spans="4:7">
      <c r="D141" s="267">
        <v>2029</v>
      </c>
      <c r="E141" s="268">
        <f t="shared" si="29"/>
        <v>0</v>
      </c>
      <c r="F141" s="268">
        <f t="shared" si="27"/>
        <v>0</v>
      </c>
      <c r="G141" s="274">
        <f t="shared" si="28"/>
        <v>0</v>
      </c>
    </row>
    <row r="142" spans="4:7">
      <c r="D142" s="267">
        <v>2030</v>
      </c>
      <c r="E142" s="268">
        <f t="shared" si="29"/>
        <v>0</v>
      </c>
      <c r="F142" s="268">
        <f t="shared" si="27"/>
        <v>0</v>
      </c>
      <c r="G142" s="274">
        <f t="shared" si="28"/>
        <v>0</v>
      </c>
    </row>
    <row r="143" spans="4:7">
      <c r="D143" s="267" t="s">
        <v>4042</v>
      </c>
      <c r="E143" s="268">
        <f t="shared" ref="E143" si="30">SUM(E130:E142)</f>
        <v>5075377.5476136813</v>
      </c>
      <c r="F143" s="268">
        <f t="shared" ref="F143" si="31">SUM(F130:F142)</f>
        <v>4524303.0581500689</v>
      </c>
      <c r="G143" s="274">
        <f t="shared" si="28"/>
        <v>551074.48946361244</v>
      </c>
    </row>
    <row r="144" spans="4:7">
      <c r="D144" s="250" t="s">
        <v>4030</v>
      </c>
      <c r="F144" s="272"/>
      <c r="G144" s="275"/>
    </row>
    <row r="146" spans="4:21" s="301" customFormat="1">
      <c r="N146" s="302"/>
    </row>
    <row r="147" spans="4:21">
      <c r="D147" s="306" t="s">
        <v>4093</v>
      </c>
      <c r="E147" s="306"/>
      <c r="F147" s="306"/>
      <c r="G147" s="306"/>
    </row>
    <row r="148" spans="4:21">
      <c r="D148" s="204" t="s">
        <v>3944</v>
      </c>
    </row>
    <row r="149" spans="4:21">
      <c r="N149" s="415" t="s">
        <v>4117</v>
      </c>
      <c r="O149" s="415"/>
      <c r="U149" s="422" t="s">
        <v>4056</v>
      </c>
    </row>
    <row r="150" spans="4:21" ht="25.5">
      <c r="E150" s="237" t="s">
        <v>4025</v>
      </c>
      <c r="F150" s="237" t="s">
        <v>4021</v>
      </c>
      <c r="G150" s="238" t="s">
        <v>4026</v>
      </c>
      <c r="H150" s="238" t="s">
        <v>4023</v>
      </c>
      <c r="I150" s="237" t="s">
        <v>3856</v>
      </c>
      <c r="J150" s="238" t="s">
        <v>4029</v>
      </c>
      <c r="K150" s="238" t="s">
        <v>4027</v>
      </c>
      <c r="L150" s="237" t="s">
        <v>3971</v>
      </c>
      <c r="M150" s="238" t="s">
        <v>4019</v>
      </c>
      <c r="N150" s="328" t="s">
        <v>3947</v>
      </c>
      <c r="O150" s="311" t="s">
        <v>4115</v>
      </c>
      <c r="U150" s="422"/>
    </row>
    <row r="151" spans="4:21">
      <c r="E151" s="239" t="s">
        <v>3945</v>
      </c>
      <c r="F151" s="239" t="s">
        <v>3933</v>
      </c>
      <c r="G151" s="239">
        <v>2018</v>
      </c>
      <c r="H151" s="239">
        <v>30</v>
      </c>
      <c r="I151" s="239"/>
      <c r="J151" s="239"/>
      <c r="K151" s="240"/>
      <c r="L151" s="239"/>
      <c r="M151" s="241"/>
      <c r="N151" s="328">
        <v>2018</v>
      </c>
      <c r="O151" s="321">
        <f>SUMIF($G$151:$G$170,N151,$K$151:$K$170)</f>
        <v>0</v>
      </c>
      <c r="U151" s="422"/>
    </row>
    <row r="152" spans="4:21">
      <c r="E152" s="239" t="s">
        <v>3946</v>
      </c>
      <c r="F152" s="239" t="s">
        <v>3933</v>
      </c>
      <c r="G152" s="239">
        <v>2018</v>
      </c>
      <c r="H152" s="239">
        <v>30</v>
      </c>
      <c r="I152" s="239"/>
      <c r="J152" s="239"/>
      <c r="K152" s="240"/>
      <c r="L152" s="239"/>
      <c r="M152" s="241"/>
      <c r="N152" s="328">
        <v>2019</v>
      </c>
      <c r="O152" s="321">
        <f t="shared" ref="O152:O165" si="32">SUMIF($G$151:$G$170,N152,$K$151:$K$170)</f>
        <v>7706.960399999999</v>
      </c>
      <c r="U152" s="422"/>
    </row>
    <row r="153" spans="4:21">
      <c r="E153" s="239" t="s">
        <v>3948</v>
      </c>
      <c r="F153" s="239" t="s">
        <v>4003</v>
      </c>
      <c r="G153" s="239">
        <v>2019</v>
      </c>
      <c r="H153" s="239">
        <v>907</v>
      </c>
      <c r="I153" s="281" t="s">
        <v>3863</v>
      </c>
      <c r="J153" s="239">
        <v>0.97</v>
      </c>
      <c r="K153" s="265">
        <f>H153*365*24*J153/1000</f>
        <v>7706.960399999999</v>
      </c>
      <c r="L153" s="260">
        <f>IF(I153="Gas natural",VLOOKUP(F153,$D$24:$H$29,5,FALSE),VLOOKUP(F153,$D$24:$H$29,4,FALSE))</f>
        <v>0.35</v>
      </c>
      <c r="M153" s="264">
        <f>K153/L153*VLOOKUP(I153,'Fact Emis Consolidado'!$D$4:$I$7,6,FALSE)</f>
        <v>7651730.1197849149</v>
      </c>
      <c r="N153" s="328">
        <v>2020</v>
      </c>
      <c r="O153" s="321">
        <f t="shared" si="32"/>
        <v>0</v>
      </c>
      <c r="U153" s="422"/>
    </row>
    <row r="154" spans="4:21">
      <c r="E154" s="239" t="s">
        <v>3951</v>
      </c>
      <c r="F154" s="239" t="s">
        <v>3933</v>
      </c>
      <c r="G154" s="239">
        <v>2019</v>
      </c>
      <c r="H154" s="239">
        <v>150</v>
      </c>
      <c r="I154" s="239"/>
      <c r="J154" s="239"/>
      <c r="K154" s="240"/>
      <c r="L154" s="239"/>
      <c r="M154" s="241"/>
      <c r="N154" s="328">
        <v>2021</v>
      </c>
      <c r="O154" s="321">
        <f t="shared" si="32"/>
        <v>943.18919999999991</v>
      </c>
      <c r="U154" s="422"/>
    </row>
    <row r="155" spans="4:21">
      <c r="E155" s="239" t="s">
        <v>3952</v>
      </c>
      <c r="F155" s="239" t="s">
        <v>3933</v>
      </c>
      <c r="G155" s="239">
        <v>2019</v>
      </c>
      <c r="H155" s="239">
        <v>148</v>
      </c>
      <c r="I155" s="239"/>
      <c r="J155" s="239"/>
      <c r="K155" s="240"/>
      <c r="L155" s="239"/>
      <c r="M155" s="241"/>
      <c r="N155" s="328">
        <v>2022</v>
      </c>
      <c r="O155" s="321">
        <f t="shared" si="32"/>
        <v>0</v>
      </c>
      <c r="U155" s="422"/>
    </row>
    <row r="156" spans="4:21">
      <c r="E156" s="239" t="s">
        <v>3953</v>
      </c>
      <c r="F156" s="239" t="s">
        <v>3933</v>
      </c>
      <c r="G156" s="239">
        <v>2019</v>
      </c>
      <c r="H156" s="239">
        <v>80</v>
      </c>
      <c r="I156" s="239"/>
      <c r="J156" s="239"/>
      <c r="K156" s="240"/>
      <c r="L156" s="239"/>
      <c r="M156" s="241"/>
      <c r="N156" s="328">
        <v>2023</v>
      </c>
      <c r="O156" s="321">
        <f t="shared" si="32"/>
        <v>0</v>
      </c>
      <c r="U156" s="422"/>
    </row>
    <row r="157" spans="4:21">
      <c r="E157" s="239" t="s">
        <v>3949</v>
      </c>
      <c r="F157" s="239" t="s">
        <v>3933</v>
      </c>
      <c r="G157" s="239">
        <v>2019</v>
      </c>
      <c r="H157" s="239">
        <v>30</v>
      </c>
      <c r="I157" s="239"/>
      <c r="J157" s="239"/>
      <c r="K157" s="240"/>
      <c r="L157" s="239"/>
      <c r="M157" s="241"/>
      <c r="N157" s="328">
        <v>2024</v>
      </c>
      <c r="O157" s="321">
        <f t="shared" si="32"/>
        <v>0</v>
      </c>
      <c r="U157" s="422"/>
    </row>
    <row r="158" spans="4:21">
      <c r="E158" s="239" t="s">
        <v>3950</v>
      </c>
      <c r="F158" s="239" t="s">
        <v>3933</v>
      </c>
      <c r="G158" s="239">
        <v>2019</v>
      </c>
      <c r="H158" s="239">
        <v>30</v>
      </c>
      <c r="I158" s="239"/>
      <c r="J158" s="239"/>
      <c r="K158" s="240"/>
      <c r="L158" s="239"/>
      <c r="M158" s="241"/>
      <c r="N158" s="328">
        <v>2025</v>
      </c>
      <c r="O158" s="321">
        <f t="shared" si="32"/>
        <v>0</v>
      </c>
      <c r="U158" s="422"/>
    </row>
    <row r="159" spans="4:21">
      <c r="E159" s="239" t="s">
        <v>3954</v>
      </c>
      <c r="F159" s="239" t="s">
        <v>4003</v>
      </c>
      <c r="G159" s="239">
        <v>2021</v>
      </c>
      <c r="H159" s="239">
        <v>111</v>
      </c>
      <c r="I159" s="281" t="s">
        <v>3863</v>
      </c>
      <c r="J159" s="239">
        <v>0.97</v>
      </c>
      <c r="K159" s="265">
        <f>H159*365*24*J159/1000</f>
        <v>943.18919999999991</v>
      </c>
      <c r="L159" s="260">
        <f>IF(I159="Gas natural",VLOOKUP(F159,$D$24:$H$29,5,FALSE),VLOOKUP(F159,$D$24:$H$29,4,FALSE))</f>
        <v>0.35</v>
      </c>
      <c r="M159" s="264">
        <f>K159/L159*'Fact Emis Consolidado'!$I$4</f>
        <v>936430.03671017149</v>
      </c>
      <c r="N159" s="328">
        <v>2026</v>
      </c>
      <c r="O159" s="321">
        <f t="shared" si="32"/>
        <v>0</v>
      </c>
      <c r="U159" s="422"/>
    </row>
    <row r="160" spans="4:21">
      <c r="E160" s="239" t="s">
        <v>3955</v>
      </c>
      <c r="F160" s="239" t="s">
        <v>3933</v>
      </c>
      <c r="G160" s="239">
        <v>2021</v>
      </c>
      <c r="H160" s="239">
        <v>150</v>
      </c>
      <c r="I160" s="239"/>
      <c r="J160" s="239"/>
      <c r="K160" s="240"/>
      <c r="L160" s="239"/>
      <c r="M160" s="241"/>
      <c r="N160" s="328">
        <v>2027</v>
      </c>
      <c r="O160" s="321">
        <f t="shared" si="32"/>
        <v>3823.74</v>
      </c>
      <c r="U160" s="422"/>
    </row>
    <row r="161" spans="4:21">
      <c r="E161" s="239" t="s">
        <v>3956</v>
      </c>
      <c r="F161" s="239" t="s">
        <v>3937</v>
      </c>
      <c r="G161" s="239">
        <v>2022</v>
      </c>
      <c r="H161" s="239">
        <v>3</v>
      </c>
      <c r="I161" s="239"/>
      <c r="J161" s="239"/>
      <c r="K161" s="239"/>
      <c r="L161" s="239"/>
      <c r="M161" s="241"/>
      <c r="N161" s="328">
        <v>2028</v>
      </c>
      <c r="O161" s="321">
        <f t="shared" si="32"/>
        <v>0</v>
      </c>
      <c r="U161" s="422"/>
    </row>
    <row r="162" spans="4:21">
      <c r="E162" s="239" t="s">
        <v>3957</v>
      </c>
      <c r="F162" s="239" t="s">
        <v>3937</v>
      </c>
      <c r="G162" s="239">
        <v>2023</v>
      </c>
      <c r="H162" s="239">
        <v>30</v>
      </c>
      <c r="I162" s="239"/>
      <c r="J162" s="239"/>
      <c r="K162" s="239"/>
      <c r="L162" s="239"/>
      <c r="M162" s="241"/>
      <c r="N162" s="328">
        <v>2029</v>
      </c>
      <c r="O162" s="321">
        <f t="shared" si="32"/>
        <v>0</v>
      </c>
      <c r="U162" s="422"/>
    </row>
    <row r="163" spans="4:21">
      <c r="E163" s="239" t="s">
        <v>3960</v>
      </c>
      <c r="F163" s="239" t="s">
        <v>3805</v>
      </c>
      <c r="G163" s="239">
        <v>2024</v>
      </c>
      <c r="H163" s="239">
        <v>6</v>
      </c>
      <c r="I163" s="239"/>
      <c r="J163" s="239"/>
      <c r="K163" s="240"/>
      <c r="L163" s="239"/>
      <c r="M163" s="241"/>
      <c r="N163" s="328">
        <v>2030</v>
      </c>
      <c r="O163" s="321">
        <f t="shared" si="32"/>
        <v>0</v>
      </c>
      <c r="U163" s="422"/>
    </row>
    <row r="164" spans="4:21">
      <c r="E164" s="239" t="s">
        <v>3959</v>
      </c>
      <c r="F164" s="239" t="s">
        <v>3805</v>
      </c>
      <c r="G164" s="239">
        <v>2024</v>
      </c>
      <c r="H164" s="239">
        <v>4</v>
      </c>
      <c r="I164" s="239"/>
      <c r="J164" s="239"/>
      <c r="K164" s="240"/>
      <c r="L164" s="239"/>
      <c r="M164" s="241"/>
      <c r="N164" s="328">
        <v>2031</v>
      </c>
      <c r="O164" s="321">
        <f t="shared" si="32"/>
        <v>0</v>
      </c>
      <c r="U164" s="422"/>
    </row>
    <row r="165" spans="4:21">
      <c r="E165" s="239" t="s">
        <v>3958</v>
      </c>
      <c r="F165" s="239" t="s">
        <v>3933</v>
      </c>
      <c r="G165" s="239">
        <v>2024</v>
      </c>
      <c r="H165" s="239">
        <v>300</v>
      </c>
      <c r="I165" s="239"/>
      <c r="J165" s="239"/>
      <c r="K165" s="240"/>
      <c r="L165" s="239"/>
      <c r="M165" s="241"/>
      <c r="N165" s="328">
        <v>2032</v>
      </c>
      <c r="O165" s="321">
        <f t="shared" si="32"/>
        <v>0</v>
      </c>
      <c r="U165" s="422"/>
    </row>
    <row r="166" spans="4:21">
      <c r="E166" s="239" t="s">
        <v>3961</v>
      </c>
      <c r="F166" s="239" t="s">
        <v>4003</v>
      </c>
      <c r="G166" s="239">
        <v>2027</v>
      </c>
      <c r="H166" s="239">
        <v>450</v>
      </c>
      <c r="I166" s="281" t="s">
        <v>3863</v>
      </c>
      <c r="J166" s="239">
        <v>0.97</v>
      </c>
      <c r="K166" s="265">
        <f>H166*365*24*J166/1000</f>
        <v>3823.74</v>
      </c>
      <c r="L166" s="260">
        <f>IF(I166="Gas natural",VLOOKUP(F166,$D$24:$H$29,5,FALSE),VLOOKUP(F166,$D$24:$H$29,4,FALSE))</f>
        <v>0.35</v>
      </c>
      <c r="M166" s="264">
        <f>K166/L166*'Fact Emis Consolidado'!$I$4</f>
        <v>3796337.9866628572</v>
      </c>
      <c r="N166" s="330"/>
      <c r="O166" s="330"/>
      <c r="U166" s="422"/>
    </row>
    <row r="167" spans="4:21">
      <c r="E167" s="239" t="s">
        <v>3962</v>
      </c>
      <c r="F167" s="239" t="s">
        <v>3933</v>
      </c>
      <c r="G167" s="239">
        <v>2027</v>
      </c>
      <c r="H167" s="239">
        <v>100</v>
      </c>
      <c r="I167" s="239"/>
      <c r="J167" s="239"/>
      <c r="K167" s="240"/>
      <c r="L167" s="239"/>
      <c r="M167" s="241"/>
      <c r="N167" s="329"/>
      <c r="O167" s="329"/>
      <c r="U167" s="422"/>
    </row>
    <row r="168" spans="4:21">
      <c r="E168" s="239" t="s">
        <v>3963</v>
      </c>
      <c r="F168" s="239" t="s">
        <v>3933</v>
      </c>
      <c r="G168" s="239">
        <v>2027</v>
      </c>
      <c r="H168" s="239">
        <v>96</v>
      </c>
      <c r="I168" s="239"/>
      <c r="J168" s="239"/>
      <c r="K168" s="240"/>
      <c r="L168" s="239"/>
      <c r="M168" s="241"/>
      <c r="N168" s="329"/>
      <c r="O168" s="329"/>
      <c r="U168" s="422"/>
    </row>
    <row r="169" spans="4:21">
      <c r="E169" s="239" t="s">
        <v>3964</v>
      </c>
      <c r="F169" s="239" t="s">
        <v>3933</v>
      </c>
      <c r="G169" s="239">
        <v>2028</v>
      </c>
      <c r="H169" s="239">
        <v>350</v>
      </c>
      <c r="I169" s="239"/>
      <c r="J169" s="239"/>
      <c r="K169" s="240"/>
      <c r="L169" s="239"/>
      <c r="M169" s="241"/>
      <c r="N169" s="329"/>
      <c r="O169" s="329"/>
      <c r="U169" s="422"/>
    </row>
    <row r="170" spans="4:21">
      <c r="E170" s="239" t="s">
        <v>3965</v>
      </c>
      <c r="F170" s="239" t="s">
        <v>3805</v>
      </c>
      <c r="G170" s="239">
        <v>2030</v>
      </c>
      <c r="H170" s="239">
        <v>352</v>
      </c>
      <c r="I170" s="239"/>
      <c r="J170" s="239"/>
      <c r="K170" s="240"/>
      <c r="L170" s="239"/>
      <c r="M170" s="241"/>
      <c r="N170" s="329"/>
      <c r="O170" s="329"/>
      <c r="U170" s="422"/>
    </row>
    <row r="171" spans="4:21">
      <c r="E171" s="423" t="s">
        <v>4028</v>
      </c>
      <c r="F171" s="423"/>
      <c r="G171" s="423"/>
      <c r="H171" s="423"/>
      <c r="I171" s="423"/>
      <c r="J171" s="423"/>
      <c r="K171" s="423"/>
      <c r="L171" s="423"/>
      <c r="M171" s="423"/>
      <c r="U171" s="422"/>
    </row>
    <row r="173" spans="4:21">
      <c r="H173" s="205"/>
      <c r="I173" s="205"/>
      <c r="J173" s="205"/>
    </row>
    <row r="174" spans="4:21">
      <c r="E174" s="204" t="s">
        <v>4049</v>
      </c>
      <c r="H174" s="205"/>
      <c r="I174" s="282"/>
      <c r="J174" s="282"/>
    </row>
    <row r="175" spans="4:21" ht="37.5">
      <c r="D175" s="267" t="s">
        <v>3947</v>
      </c>
      <c r="E175" s="238" t="s">
        <v>4039</v>
      </c>
      <c r="F175" s="273" t="s">
        <v>4040</v>
      </c>
      <c r="G175" s="273" t="s">
        <v>4041</v>
      </c>
      <c r="H175" s="205"/>
      <c r="I175" s="205"/>
      <c r="J175" s="205"/>
    </row>
    <row r="176" spans="4:21">
      <c r="D176" s="267">
        <v>2018</v>
      </c>
      <c r="E176" s="268">
        <f>SUMIF($G$151:$G$170,D176,$M$151:$M$170)</f>
        <v>0</v>
      </c>
      <c r="F176" s="268">
        <f>SUMIF($G$6:$G$16,D176,$M$6:$M$16)</f>
        <v>0</v>
      </c>
      <c r="G176" s="274">
        <f>E176-F176</f>
        <v>0</v>
      </c>
      <c r="H176" s="205"/>
      <c r="I176" s="205"/>
      <c r="J176" s="205"/>
    </row>
    <row r="177" spans="4:14">
      <c r="D177" s="267">
        <v>2019</v>
      </c>
      <c r="E177" s="268">
        <f>SUMIF($G$151:$G$170,D177,$M$151:$M$170)</f>
        <v>7651730.1197849149</v>
      </c>
      <c r="F177" s="268">
        <f t="shared" ref="F177:F188" si="33">SUMIF($G$6:$G$16,D177,$M$6:$M$16)</f>
        <v>0</v>
      </c>
      <c r="G177" s="274">
        <f>E177-F177</f>
        <v>7651730.1197849149</v>
      </c>
    </row>
    <row r="178" spans="4:14">
      <c r="D178" s="267">
        <v>2020</v>
      </c>
      <c r="E178" s="268">
        <f t="shared" ref="E178:E188" si="34">SUMIF($G$151:$G$170,D178,$M$151:$M$170)</f>
        <v>0</v>
      </c>
      <c r="F178" s="268">
        <f t="shared" si="33"/>
        <v>0</v>
      </c>
      <c r="G178" s="274">
        <f t="shared" ref="G178:G189" si="35">E178-F178</f>
        <v>0</v>
      </c>
    </row>
    <row r="179" spans="4:14">
      <c r="D179" s="267">
        <v>2021</v>
      </c>
      <c r="E179" s="268">
        <f t="shared" si="34"/>
        <v>936430.03671017149</v>
      </c>
      <c r="F179" s="268">
        <f t="shared" si="33"/>
        <v>0</v>
      </c>
      <c r="G179" s="274">
        <f t="shared" si="35"/>
        <v>936430.03671017149</v>
      </c>
    </row>
    <row r="180" spans="4:14">
      <c r="D180" s="267">
        <v>2022</v>
      </c>
      <c r="E180" s="268">
        <f t="shared" si="34"/>
        <v>0</v>
      </c>
      <c r="F180" s="268">
        <f t="shared" si="33"/>
        <v>0</v>
      </c>
      <c r="G180" s="274">
        <f t="shared" si="35"/>
        <v>0</v>
      </c>
    </row>
    <row r="181" spans="4:14">
      <c r="D181" s="267">
        <v>2023</v>
      </c>
      <c r="E181" s="268">
        <f t="shared" si="34"/>
        <v>0</v>
      </c>
      <c r="F181" s="268">
        <f t="shared" si="33"/>
        <v>2708600.3559138486</v>
      </c>
      <c r="G181" s="274">
        <f t="shared" si="35"/>
        <v>-2708600.3559138486</v>
      </c>
    </row>
    <row r="182" spans="4:14">
      <c r="D182" s="267">
        <v>2024</v>
      </c>
      <c r="E182" s="268">
        <f t="shared" si="34"/>
        <v>0</v>
      </c>
      <c r="F182" s="268">
        <f t="shared" si="33"/>
        <v>0</v>
      </c>
      <c r="G182" s="274">
        <f t="shared" si="35"/>
        <v>0</v>
      </c>
    </row>
    <row r="183" spans="4:14">
      <c r="D183" s="267">
        <v>2025</v>
      </c>
      <c r="E183" s="268">
        <f t="shared" si="34"/>
        <v>0</v>
      </c>
      <c r="F183" s="268">
        <f t="shared" si="33"/>
        <v>0</v>
      </c>
      <c r="G183" s="274">
        <f t="shared" si="35"/>
        <v>0</v>
      </c>
    </row>
    <row r="184" spans="4:14">
      <c r="D184" s="267">
        <v>2026</v>
      </c>
      <c r="E184" s="268">
        <f t="shared" si="34"/>
        <v>0</v>
      </c>
      <c r="F184" s="268">
        <f t="shared" si="33"/>
        <v>0</v>
      </c>
      <c r="G184" s="274">
        <f t="shared" si="35"/>
        <v>0</v>
      </c>
    </row>
    <row r="185" spans="4:14">
      <c r="D185" s="267">
        <v>2027</v>
      </c>
      <c r="E185" s="268">
        <f t="shared" si="34"/>
        <v>3796337.9866628572</v>
      </c>
      <c r="F185" s="268">
        <f t="shared" si="33"/>
        <v>0</v>
      </c>
      <c r="G185" s="274">
        <f t="shared" si="35"/>
        <v>3796337.9866628572</v>
      </c>
    </row>
    <row r="186" spans="4:14">
      <c r="D186" s="267">
        <v>2028</v>
      </c>
      <c r="E186" s="268">
        <f t="shared" si="34"/>
        <v>0</v>
      </c>
      <c r="F186" s="268">
        <f t="shared" si="33"/>
        <v>1815702.7022362202</v>
      </c>
      <c r="G186" s="274">
        <f t="shared" si="35"/>
        <v>-1815702.7022362202</v>
      </c>
    </row>
    <row r="187" spans="4:14">
      <c r="D187" s="267">
        <v>2029</v>
      </c>
      <c r="E187" s="268">
        <f t="shared" si="34"/>
        <v>0</v>
      </c>
      <c r="F187" s="268">
        <f t="shared" si="33"/>
        <v>0</v>
      </c>
      <c r="G187" s="274">
        <f t="shared" si="35"/>
        <v>0</v>
      </c>
    </row>
    <row r="188" spans="4:14">
      <c r="D188" s="267">
        <v>2030</v>
      </c>
      <c r="E188" s="268">
        <f t="shared" si="34"/>
        <v>0</v>
      </c>
      <c r="F188" s="268">
        <f t="shared" si="33"/>
        <v>0</v>
      </c>
      <c r="G188" s="274">
        <f t="shared" si="35"/>
        <v>0</v>
      </c>
    </row>
    <row r="189" spans="4:14">
      <c r="D189" s="267" t="s">
        <v>4042</v>
      </c>
      <c r="E189" s="268">
        <f t="shared" ref="E189:F189" si="36">SUM(E176:E188)</f>
        <v>12384498.143157944</v>
      </c>
      <c r="F189" s="268">
        <f t="shared" si="36"/>
        <v>4524303.0581500689</v>
      </c>
      <c r="G189" s="274">
        <f t="shared" si="35"/>
        <v>7860195.0850078752</v>
      </c>
    </row>
    <row r="190" spans="4:14">
      <c r="D190" s="250" t="s">
        <v>4030</v>
      </c>
      <c r="F190" s="272"/>
      <c r="G190" s="275"/>
    </row>
    <row r="192" spans="4:14" s="301" customFormat="1">
      <c r="N192" s="302"/>
    </row>
  </sheetData>
  <sortState xmlns:xlrd2="http://schemas.microsoft.com/office/spreadsheetml/2017/richdata2" ref="D41:Y60">
    <sortCondition ref="G41:G60"/>
    <sortCondition ref="F41:F60"/>
    <sortCondition descending="1" ref="H41:H60"/>
  </sortState>
  <mergeCells count="38">
    <mergeCell ref="U41:U60"/>
    <mergeCell ref="AA3:AA17"/>
    <mergeCell ref="X40:X61"/>
    <mergeCell ref="U82:U104"/>
    <mergeCell ref="D32:H32"/>
    <mergeCell ref="E17:M17"/>
    <mergeCell ref="E61:M61"/>
    <mergeCell ref="F67:H67"/>
    <mergeCell ref="D66:H66"/>
    <mergeCell ref="U4:V5"/>
    <mergeCell ref="U6:V11"/>
    <mergeCell ref="D31:H31"/>
    <mergeCell ref="D23:E23"/>
    <mergeCell ref="D24:E24"/>
    <mergeCell ref="D25:E25"/>
    <mergeCell ref="D26:E26"/>
    <mergeCell ref="U149:U171"/>
    <mergeCell ref="E171:M171"/>
    <mergeCell ref="E104:M104"/>
    <mergeCell ref="F68:H68"/>
    <mergeCell ref="F69:H69"/>
    <mergeCell ref="F70:H70"/>
    <mergeCell ref="F71:H71"/>
    <mergeCell ref="F72:H72"/>
    <mergeCell ref="N149:O149"/>
    <mergeCell ref="A3:A18"/>
    <mergeCell ref="A20:A34"/>
    <mergeCell ref="A36:A63"/>
    <mergeCell ref="A65:A74"/>
    <mergeCell ref="A76:A106"/>
    <mergeCell ref="N4:P4"/>
    <mergeCell ref="N39:P39"/>
    <mergeCell ref="N82:P82"/>
    <mergeCell ref="D22:H22"/>
    <mergeCell ref="D30:H30"/>
    <mergeCell ref="D28:E28"/>
    <mergeCell ref="D29:E29"/>
    <mergeCell ref="D27:E27"/>
  </mergeCells>
  <hyperlinks>
    <hyperlink ref="U61" r:id="rId1" display="Enlace al informe 2018 CFE" xr:uid="{335F4B71-CE85-4E52-BF88-6582081D63F2}"/>
  </hyperlinks>
  <pageMargins left="0.7" right="0.7" top="0.75" bottom="0.75" header="0.3" footer="0.3"/>
  <ignoredErrors>
    <ignoredError sqref="L86 L92 L99"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2F3B9-7515-4247-ABE7-AE22FFDAA3BB}">
  <dimension ref="A1:AF228"/>
  <sheetViews>
    <sheetView showGridLines="0" tabSelected="1" topLeftCell="Q101" zoomScale="120" zoomScaleNormal="120" workbookViewId="0">
      <selection activeCell="AF137" sqref="X104:AF137"/>
    </sheetView>
  </sheetViews>
  <sheetFormatPr baseColWidth="10" defaultColWidth="8.85546875" defaultRowHeight="12.75"/>
  <cols>
    <col min="1" max="1" width="11.28515625" style="204" customWidth="1"/>
    <col min="2" max="2" width="8.85546875" style="204" customWidth="1"/>
    <col min="3" max="3" width="17.28515625" style="204" customWidth="1"/>
    <col min="4" max="4" width="9.140625" style="204" customWidth="1"/>
    <col min="5" max="5" width="34.42578125" style="204" customWidth="1"/>
    <col min="6" max="6" width="15.5703125" style="204" customWidth="1"/>
    <col min="7" max="7" width="14.85546875" style="204" customWidth="1"/>
    <col min="8" max="8" width="10.85546875" style="204" customWidth="1"/>
    <col min="9" max="9" width="13" style="204" customWidth="1"/>
    <col min="10" max="10" width="10.28515625" style="204" customWidth="1"/>
    <col min="11" max="11" width="12.5703125" style="204" customWidth="1"/>
    <col min="12" max="12" width="11.85546875" style="204" customWidth="1"/>
    <col min="13" max="13" width="12.7109375" style="204" customWidth="1"/>
    <col min="14" max="14" width="12.85546875" style="205" customWidth="1"/>
    <col min="15" max="15" width="17.28515625" style="204" customWidth="1"/>
    <col min="16" max="16" width="19.7109375" style="204" customWidth="1"/>
    <col min="17" max="17" width="8.85546875" style="204"/>
    <col min="18" max="18" width="13.42578125" style="204" customWidth="1"/>
    <col min="19" max="19" width="19.28515625" style="204" customWidth="1"/>
    <col min="20" max="20" width="8.85546875" style="204"/>
    <col min="21" max="21" width="29.7109375" style="204" customWidth="1"/>
    <col min="22" max="23" width="8.85546875" style="204"/>
    <col min="24" max="24" width="33.85546875" style="204" customWidth="1"/>
    <col min="25" max="25" width="15.5703125" style="204" customWidth="1"/>
    <col min="26" max="26" width="8.85546875" style="204" customWidth="1"/>
    <col min="27" max="27" width="10.85546875" style="204" customWidth="1"/>
    <col min="28" max="28" width="11.28515625" style="204" customWidth="1"/>
    <col min="29" max="29" width="9.28515625" style="204" customWidth="1"/>
    <col min="30" max="30" width="10.140625" style="204" customWidth="1"/>
    <col min="31" max="31" width="8.42578125" style="204" customWidth="1"/>
    <col min="32" max="32" width="9.85546875" style="204" customWidth="1"/>
    <col min="33" max="16384" width="8.85546875" style="204"/>
  </cols>
  <sheetData>
    <row r="1" spans="1:22" ht="25.5">
      <c r="A1" s="327" t="s">
        <v>4085</v>
      </c>
    </row>
    <row r="2" spans="1:22" s="301" customFormat="1">
      <c r="N2" s="302"/>
    </row>
    <row r="3" spans="1:22">
      <c r="A3" s="434" t="s">
        <v>4086</v>
      </c>
      <c r="D3" s="205" t="s">
        <v>3916</v>
      </c>
      <c r="E3" s="205"/>
      <c r="F3" s="205"/>
      <c r="G3" s="205"/>
      <c r="H3" s="205"/>
      <c r="I3" s="205"/>
      <c r="K3" s="205"/>
      <c r="U3" s="316"/>
    </row>
    <row r="4" spans="1:22">
      <c r="A4" s="434"/>
      <c r="D4" s="349" t="s">
        <v>4084</v>
      </c>
      <c r="E4" s="349"/>
      <c r="F4" s="205"/>
      <c r="G4" s="205"/>
      <c r="H4" s="205"/>
      <c r="I4" s="205"/>
      <c r="K4" s="205"/>
      <c r="N4" s="455" t="s">
        <v>4117</v>
      </c>
      <c r="O4" s="455"/>
      <c r="P4" s="455"/>
      <c r="U4" s="430" t="s">
        <v>4058</v>
      </c>
      <c r="V4" s="430"/>
    </row>
    <row r="5" spans="1:22" ht="25.5">
      <c r="A5" s="434"/>
      <c r="D5" s="237" t="s">
        <v>3820</v>
      </c>
      <c r="E5" s="237" t="s">
        <v>4020</v>
      </c>
      <c r="F5" s="237" t="s">
        <v>4021</v>
      </c>
      <c r="G5" s="238" t="s">
        <v>4022</v>
      </c>
      <c r="H5" s="238" t="s">
        <v>4023</v>
      </c>
      <c r="I5" s="237" t="s">
        <v>3993</v>
      </c>
      <c r="J5" s="238" t="s">
        <v>3999</v>
      </c>
      <c r="K5" s="238" t="s">
        <v>4027</v>
      </c>
      <c r="L5" s="237" t="s">
        <v>3971</v>
      </c>
      <c r="M5" s="238" t="s">
        <v>4019</v>
      </c>
      <c r="N5" s="319" t="s">
        <v>3947</v>
      </c>
      <c r="O5" s="320" t="s">
        <v>4115</v>
      </c>
      <c r="P5" s="261" t="s">
        <v>4019</v>
      </c>
      <c r="U5" s="430"/>
      <c r="V5" s="430"/>
    </row>
    <row r="6" spans="1:22" ht="24" customHeight="1">
      <c r="A6" s="434"/>
      <c r="D6" s="237">
        <v>1219</v>
      </c>
      <c r="E6" s="242" t="s">
        <v>3917</v>
      </c>
      <c r="F6" s="243" t="s">
        <v>4008</v>
      </c>
      <c r="G6" s="237">
        <v>2023</v>
      </c>
      <c r="H6" s="244">
        <v>150</v>
      </c>
      <c r="I6" s="248" t="s">
        <v>4018</v>
      </c>
      <c r="J6" s="245">
        <f>VLOOKUP(D6,'Factor de Planta'!$B$3:$L$24,11,FALSE)</f>
        <v>0.17770167427701675</v>
      </c>
      <c r="K6" s="283">
        <f>H6*365*24*J6/1000</f>
        <v>233.5</v>
      </c>
      <c r="L6" s="259">
        <f t="shared" ref="L6:L16" si="0">IF(I6="Gas natural",VLOOKUP(F6,$D$46:$H$51,5,FALSE),VLOOKUP(F6,$D$46:$H$51,4,FALSE))</f>
        <v>0.23499999999999999</v>
      </c>
      <c r="M6" s="249">
        <f>K6/L6*VLOOKUP(I6,'Fact Emis Consolidado'!$D$4:$I$7,6,FALSE)</f>
        <v>285064.59393191489</v>
      </c>
      <c r="N6" s="319">
        <v>2020</v>
      </c>
      <c r="O6" s="321">
        <f t="shared" ref="O6:O8" si="1">SUMIF($G$6:$G$16,N6,$K$6:$K$16)</f>
        <v>0</v>
      </c>
      <c r="P6" s="353">
        <f>SUMIF($G$6:$G$16,N6,$M$6:$M$16)</f>
        <v>0</v>
      </c>
      <c r="U6" s="431" t="s">
        <v>4066</v>
      </c>
      <c r="V6" s="431"/>
    </row>
    <row r="7" spans="1:22" ht="24" customHeight="1">
      <c r="A7" s="434"/>
      <c r="D7" s="237">
        <v>1219</v>
      </c>
      <c r="E7" s="242" t="s">
        <v>3918</v>
      </c>
      <c r="F7" s="243" t="s">
        <v>4008</v>
      </c>
      <c r="G7" s="237">
        <v>2023</v>
      </c>
      <c r="H7" s="244">
        <v>150</v>
      </c>
      <c r="I7" s="248" t="s">
        <v>4018</v>
      </c>
      <c r="J7" s="245">
        <f>VLOOKUP(D7,'Factor de Planta'!$B$3:$L$24,11,FALSE)</f>
        <v>0.17770167427701675</v>
      </c>
      <c r="K7" s="283">
        <f t="shared" ref="K7:K16" si="2">H7*365*24*J7/1000</f>
        <v>233.5</v>
      </c>
      <c r="L7" s="259">
        <f t="shared" si="0"/>
        <v>0.23499999999999999</v>
      </c>
      <c r="M7" s="249">
        <f>K7/L7*VLOOKUP(I7,'Fact Emis Consolidado'!$D$4:$I$7,6,FALSE)</f>
        <v>285064.59393191489</v>
      </c>
      <c r="N7" s="319">
        <v>2021</v>
      </c>
      <c r="O7" s="321">
        <f t="shared" si="1"/>
        <v>0</v>
      </c>
      <c r="P7" s="354">
        <f>SUMIF($G$6:$G$16,N7,$M$6:$M$16)</f>
        <v>0</v>
      </c>
      <c r="U7" s="431"/>
      <c r="V7" s="431"/>
    </row>
    <row r="8" spans="1:22" ht="24" customHeight="1">
      <c r="A8" s="434"/>
      <c r="D8" s="237">
        <v>1218</v>
      </c>
      <c r="E8" s="242" t="s">
        <v>3802</v>
      </c>
      <c r="F8" s="243" t="s">
        <v>4010</v>
      </c>
      <c r="G8" s="237">
        <v>2023</v>
      </c>
      <c r="H8" s="244">
        <v>18</v>
      </c>
      <c r="I8" s="242" t="s">
        <v>68</v>
      </c>
      <c r="J8" s="245">
        <f>VLOOKUP(D8,'Factor de Planta'!$B$3:$L$24,11,FALSE)</f>
        <v>2.902252147666589E-2</v>
      </c>
      <c r="K8" s="283">
        <f t="shared" si="2"/>
        <v>4.5762711864406773</v>
      </c>
      <c r="L8" s="259">
        <f t="shared" si="0"/>
        <v>0.33500000000000002</v>
      </c>
      <c r="M8" s="249">
        <f>K8/L8*VLOOKUP(I8,'Fact Emis Consolidado'!$D$4:$I$7,6,FALSE)</f>
        <v>3594.5936979509224</v>
      </c>
      <c r="N8" s="319">
        <v>2022</v>
      </c>
      <c r="O8" s="321">
        <f t="shared" si="1"/>
        <v>0</v>
      </c>
      <c r="P8" s="353">
        <f t="shared" ref="P8:P16" si="3">SUMIF($G$6:$G$16,N8,$M$6:$M$16)</f>
        <v>0</v>
      </c>
      <c r="U8" s="431"/>
      <c r="V8" s="431"/>
    </row>
    <row r="9" spans="1:22" ht="24" customHeight="1">
      <c r="A9" s="434"/>
      <c r="D9" s="237">
        <v>1218</v>
      </c>
      <c r="E9" s="242" t="s">
        <v>3919</v>
      </c>
      <c r="F9" s="243" t="s">
        <v>4010</v>
      </c>
      <c r="G9" s="237">
        <v>2023</v>
      </c>
      <c r="H9" s="244">
        <v>18</v>
      </c>
      <c r="I9" s="242" t="s">
        <v>68</v>
      </c>
      <c r="J9" s="245">
        <f>VLOOKUP(D9,'Factor de Planta'!$B$3:$L$24,11,FALSE)</f>
        <v>2.902252147666589E-2</v>
      </c>
      <c r="K9" s="283">
        <f t="shared" si="2"/>
        <v>4.5762711864406773</v>
      </c>
      <c r="L9" s="259">
        <f t="shared" si="0"/>
        <v>0.33500000000000002</v>
      </c>
      <c r="M9" s="249">
        <f>K9/L9*VLOOKUP(I9,'Fact Emis Consolidado'!$D$4:$I$7,6,FALSE)</f>
        <v>3594.5936979509224</v>
      </c>
      <c r="N9" s="319">
        <v>2023</v>
      </c>
      <c r="O9" s="321">
        <f>SUMIF($G$6:$G$16,N9,$K$6:$K$16)</f>
        <v>3169.5494512630685</v>
      </c>
      <c r="P9" s="354">
        <f t="shared" si="3"/>
        <v>2708600.3559138486</v>
      </c>
      <c r="U9" s="431"/>
      <c r="V9" s="431"/>
    </row>
    <row r="10" spans="1:22" ht="24" customHeight="1">
      <c r="A10" s="434"/>
      <c r="D10" s="237">
        <v>1218</v>
      </c>
      <c r="E10" s="242" t="s">
        <v>3920</v>
      </c>
      <c r="F10" s="243" t="s">
        <v>4010</v>
      </c>
      <c r="G10" s="237">
        <v>2023</v>
      </c>
      <c r="H10" s="244">
        <v>13</v>
      </c>
      <c r="I10" s="242" t="s">
        <v>68</v>
      </c>
      <c r="J10" s="245">
        <f>VLOOKUP(D10,'Factor de Planta'!$B$3:$L$24,11,FALSE)</f>
        <v>2.902252147666589E-2</v>
      </c>
      <c r="K10" s="283">
        <f t="shared" si="2"/>
        <v>3.3050847457627115</v>
      </c>
      <c r="L10" s="259">
        <f t="shared" si="0"/>
        <v>0.33500000000000002</v>
      </c>
      <c r="M10" s="249">
        <f>K10/L10*VLOOKUP(I10,'Fact Emis Consolidado'!$D$4:$I$7,6,FALSE)</f>
        <v>2596.0954485201105</v>
      </c>
      <c r="N10" s="319">
        <v>2024</v>
      </c>
      <c r="O10" s="321">
        <f t="shared" ref="O10:O16" si="4">SUMIF($G$6:$G$16,N10,$K$6:$K$16)</f>
        <v>0</v>
      </c>
      <c r="P10" s="353">
        <f t="shared" si="3"/>
        <v>0</v>
      </c>
      <c r="U10" s="431"/>
      <c r="V10" s="431"/>
    </row>
    <row r="11" spans="1:22" ht="24" customHeight="1">
      <c r="A11" s="434"/>
      <c r="D11" s="237">
        <v>1218</v>
      </c>
      <c r="E11" s="242" t="s">
        <v>3921</v>
      </c>
      <c r="F11" s="243" t="s">
        <v>4010</v>
      </c>
      <c r="G11" s="237">
        <v>2023</v>
      </c>
      <c r="H11" s="244">
        <v>28</v>
      </c>
      <c r="I11" s="242" t="s">
        <v>68</v>
      </c>
      <c r="J11" s="245">
        <f>VLOOKUP(D11,'Factor de Planta'!$B$3:$L$24,11,FALSE)</f>
        <v>2.902252147666589E-2</v>
      </c>
      <c r="K11" s="283">
        <f t="shared" si="2"/>
        <v>7.118644067796609</v>
      </c>
      <c r="L11" s="259">
        <f t="shared" si="0"/>
        <v>0.33500000000000002</v>
      </c>
      <c r="M11" s="249">
        <f>K11/L11*VLOOKUP(I11,'Fact Emis Consolidado'!$D$4:$I$7,6,FALSE)</f>
        <v>5591.5901968125463</v>
      </c>
      <c r="N11" s="319">
        <v>2025</v>
      </c>
      <c r="O11" s="321">
        <f t="shared" si="4"/>
        <v>0</v>
      </c>
      <c r="P11" s="354">
        <f t="shared" si="3"/>
        <v>0</v>
      </c>
      <c r="U11" s="431"/>
      <c r="V11" s="431"/>
    </row>
    <row r="12" spans="1:22" ht="24" customHeight="1">
      <c r="A12" s="434"/>
      <c r="D12" s="237">
        <v>1248</v>
      </c>
      <c r="E12" s="242" t="s">
        <v>3922</v>
      </c>
      <c r="F12" s="243" t="s">
        <v>4008</v>
      </c>
      <c r="G12" s="237">
        <v>2023</v>
      </c>
      <c r="H12" s="244">
        <v>158</v>
      </c>
      <c r="I12" s="242" t="s">
        <v>3972</v>
      </c>
      <c r="J12" s="245">
        <f>VLOOKUP(D12,'Factor de Planta'!$B$3:$L$24,11,FALSE)</f>
        <v>0.96922619360030782</v>
      </c>
      <c r="K12" s="283">
        <f t="shared" si="2"/>
        <v>1341.486590038314</v>
      </c>
      <c r="L12" s="260">
        <f t="shared" si="0"/>
        <v>0.26300000000000001</v>
      </c>
      <c r="M12" s="249">
        <f>K12/L12*VLOOKUP(I12,'Fact Emis Consolidado'!$D$4:$I$7,6,FALSE)</f>
        <v>1061547.1475043923</v>
      </c>
      <c r="N12" s="319">
        <v>2026</v>
      </c>
      <c r="O12" s="321">
        <f t="shared" si="4"/>
        <v>0</v>
      </c>
      <c r="P12" s="353">
        <f t="shared" si="3"/>
        <v>0</v>
      </c>
      <c r="U12" s="316"/>
    </row>
    <row r="13" spans="1:22" ht="24" customHeight="1">
      <c r="A13" s="434"/>
      <c r="D13" s="237">
        <v>1248</v>
      </c>
      <c r="E13" s="242" t="s">
        <v>3923</v>
      </c>
      <c r="F13" s="243" t="s">
        <v>4008</v>
      </c>
      <c r="G13" s="237">
        <v>2023</v>
      </c>
      <c r="H13" s="244">
        <v>158</v>
      </c>
      <c r="I13" s="242" t="s">
        <v>3972</v>
      </c>
      <c r="J13" s="245">
        <f>VLOOKUP(D13,'Factor de Planta'!$B$3:$L$24,11,FALSE)</f>
        <v>0.96922619360030782</v>
      </c>
      <c r="K13" s="283">
        <f t="shared" si="2"/>
        <v>1341.486590038314</v>
      </c>
      <c r="L13" s="260">
        <f t="shared" si="0"/>
        <v>0.26300000000000001</v>
      </c>
      <c r="M13" s="249">
        <f>K13/L13*VLOOKUP(I13,'Fact Emis Consolidado'!$D$4:$I$7,6,FALSE)</f>
        <v>1061547.1475043923</v>
      </c>
      <c r="N13" s="319">
        <v>2027</v>
      </c>
      <c r="O13" s="321">
        <f t="shared" si="4"/>
        <v>0</v>
      </c>
      <c r="P13" s="354">
        <f t="shared" si="3"/>
        <v>0</v>
      </c>
      <c r="U13" s="316"/>
    </row>
    <row r="14" spans="1:22" ht="24" customHeight="1">
      <c r="A14" s="434"/>
      <c r="D14" s="237">
        <v>1248</v>
      </c>
      <c r="E14" s="242" t="s">
        <v>3924</v>
      </c>
      <c r="F14" s="243" t="s">
        <v>3938</v>
      </c>
      <c r="G14" s="237">
        <v>2028</v>
      </c>
      <c r="H14" s="244">
        <v>174</v>
      </c>
      <c r="I14" s="242" t="s">
        <v>3972</v>
      </c>
      <c r="J14" s="245">
        <f>VLOOKUP(D14,'Factor de Planta'!$B$3:$L$24,11,FALSE)</f>
        <v>0.96922619360030782</v>
      </c>
      <c r="K14" s="283">
        <f t="shared" si="2"/>
        <v>1477.3333333333333</v>
      </c>
      <c r="L14" s="260">
        <f t="shared" si="0"/>
        <v>0.50800000000000001</v>
      </c>
      <c r="M14" s="249">
        <f>K14/L14*VLOOKUP(I14,'Fact Emis Consolidado'!$D$4:$I$7,6,FALSE)</f>
        <v>605234.23407874012</v>
      </c>
      <c r="N14" s="319">
        <v>2028</v>
      </c>
      <c r="O14" s="321">
        <f t="shared" si="4"/>
        <v>4432</v>
      </c>
      <c r="P14" s="353">
        <f t="shared" si="3"/>
        <v>1815702.7022362202</v>
      </c>
      <c r="U14" s="316"/>
    </row>
    <row r="15" spans="1:22" ht="24" customHeight="1">
      <c r="A15" s="434"/>
      <c r="D15" s="237">
        <v>1248</v>
      </c>
      <c r="E15" s="242" t="s">
        <v>3925</v>
      </c>
      <c r="F15" s="243" t="s">
        <v>3938</v>
      </c>
      <c r="G15" s="237">
        <v>2028</v>
      </c>
      <c r="H15" s="244">
        <v>174</v>
      </c>
      <c r="I15" s="242" t="s">
        <v>3972</v>
      </c>
      <c r="J15" s="245">
        <f>VLOOKUP(D15,'Factor de Planta'!$B$3:$L$24,11,FALSE)</f>
        <v>0.96922619360030782</v>
      </c>
      <c r="K15" s="283">
        <f t="shared" si="2"/>
        <v>1477.3333333333333</v>
      </c>
      <c r="L15" s="260">
        <f t="shared" si="0"/>
        <v>0.50800000000000001</v>
      </c>
      <c r="M15" s="249">
        <f>K15/L15*VLOOKUP(I15,'Fact Emis Consolidado'!$D$4:$I$7,6,FALSE)</f>
        <v>605234.23407874012</v>
      </c>
      <c r="N15" s="319">
        <v>2029</v>
      </c>
      <c r="O15" s="321">
        <f t="shared" si="4"/>
        <v>0</v>
      </c>
      <c r="P15" s="354">
        <f t="shared" si="3"/>
        <v>0</v>
      </c>
      <c r="U15" s="316"/>
    </row>
    <row r="16" spans="1:22" ht="24" customHeight="1">
      <c r="A16" s="434"/>
      <c r="D16" s="237">
        <v>1248</v>
      </c>
      <c r="E16" s="242" t="s">
        <v>3926</v>
      </c>
      <c r="F16" s="243" t="s">
        <v>3938</v>
      </c>
      <c r="G16" s="237">
        <v>2028</v>
      </c>
      <c r="H16" s="244">
        <v>174</v>
      </c>
      <c r="I16" s="242" t="s">
        <v>3972</v>
      </c>
      <c r="J16" s="245">
        <f>VLOOKUP(D16,'Factor de Planta'!$B$3:$L$24,11,FALSE)</f>
        <v>0.96922619360030782</v>
      </c>
      <c r="K16" s="283">
        <f t="shared" si="2"/>
        <v>1477.3333333333333</v>
      </c>
      <c r="L16" s="260">
        <f t="shared" si="0"/>
        <v>0.50800000000000001</v>
      </c>
      <c r="M16" s="249">
        <f>K16/L16*VLOOKUP(I16,'Fact Emis Consolidado'!$D$4:$I$7,6,FALSE)</f>
        <v>605234.23407874012</v>
      </c>
      <c r="N16" s="319">
        <v>2030</v>
      </c>
      <c r="O16" s="321">
        <f t="shared" si="4"/>
        <v>0</v>
      </c>
      <c r="P16" s="353">
        <f t="shared" si="3"/>
        <v>0</v>
      </c>
      <c r="U16" s="316"/>
    </row>
    <row r="17" spans="1:22" ht="24" customHeight="1">
      <c r="A17" s="434"/>
      <c r="D17" s="251"/>
      <c r="E17" s="423" t="s">
        <v>4024</v>
      </c>
      <c r="F17" s="423"/>
      <c r="G17" s="423"/>
      <c r="H17" s="423"/>
      <c r="I17" s="423"/>
      <c r="J17" s="423"/>
      <c r="K17" s="423"/>
      <c r="L17" s="423"/>
      <c r="M17" s="423"/>
      <c r="N17" s="262"/>
      <c r="O17" s="266"/>
      <c r="U17" s="316"/>
    </row>
    <row r="18" spans="1:22">
      <c r="A18" s="434"/>
      <c r="D18" s="251"/>
      <c r="E18" s="258"/>
      <c r="F18" s="253"/>
      <c r="G18" s="251"/>
      <c r="H18" s="254"/>
      <c r="I18" s="252"/>
      <c r="J18" s="255"/>
      <c r="K18" s="256"/>
      <c r="L18" s="255"/>
      <c r="M18" s="257"/>
      <c r="N18" s="257"/>
      <c r="O18" s="257"/>
    </row>
    <row r="19" spans="1:22" s="301" customFormat="1">
      <c r="N19" s="302"/>
    </row>
    <row r="20" spans="1:22" s="303" customFormat="1">
      <c r="A20" s="420" t="s">
        <v>4087</v>
      </c>
      <c r="D20" s="304" t="s">
        <v>4120</v>
      </c>
      <c r="E20" s="304"/>
      <c r="F20" s="304"/>
      <c r="G20" s="304"/>
      <c r="H20" s="304"/>
      <c r="I20" s="304"/>
      <c r="K20" s="304"/>
      <c r="N20" s="304"/>
      <c r="U20" s="316"/>
    </row>
    <row r="21" spans="1:22" s="303" customFormat="1">
      <c r="A21" s="420"/>
      <c r="D21" s="350" t="s">
        <v>4137</v>
      </c>
      <c r="E21" s="350"/>
      <c r="F21" s="304"/>
      <c r="G21" s="304"/>
      <c r="H21" s="304"/>
      <c r="I21" s="304"/>
      <c r="K21" s="304"/>
      <c r="N21" s="304"/>
      <c r="U21" s="316"/>
    </row>
    <row r="22" spans="1:22" s="303" customFormat="1" ht="15">
      <c r="A22" s="420"/>
      <c r="C22" s="340" t="s">
        <v>4158</v>
      </c>
      <c r="D22" s="342"/>
      <c r="E22" s="342"/>
      <c r="F22" s="342"/>
      <c r="G22" s="342"/>
      <c r="H22" s="342"/>
      <c r="I22" s="342"/>
      <c r="J22" s="342"/>
      <c r="K22" s="342"/>
      <c r="L22" s="342"/>
      <c r="M22" s="342"/>
      <c r="N22" s="452" t="s">
        <v>4139</v>
      </c>
      <c r="O22" s="453"/>
      <c r="P22" s="453"/>
      <c r="Q22" s="454" t="s">
        <v>4140</v>
      </c>
      <c r="R22" s="454"/>
      <c r="S22" s="454"/>
      <c r="U22" s="450" t="s">
        <v>4058</v>
      </c>
      <c r="V22" s="450"/>
    </row>
    <row r="23" spans="1:22" s="303" customFormat="1" ht="45">
      <c r="A23" s="420"/>
      <c r="D23" s="369" t="s">
        <v>3820</v>
      </c>
      <c r="E23" s="369" t="s">
        <v>4020</v>
      </c>
      <c r="F23" s="369" t="s">
        <v>4021</v>
      </c>
      <c r="G23" s="370" t="s">
        <v>4161</v>
      </c>
      <c r="H23" s="370" t="s">
        <v>4068</v>
      </c>
      <c r="I23" s="370" t="s">
        <v>4134</v>
      </c>
      <c r="J23" s="370" t="s">
        <v>3999</v>
      </c>
      <c r="K23" s="370" t="s">
        <v>4027</v>
      </c>
      <c r="L23" s="370" t="s">
        <v>4160</v>
      </c>
      <c r="M23" s="370" t="s">
        <v>4159</v>
      </c>
      <c r="N23" s="319" t="s">
        <v>3947</v>
      </c>
      <c r="O23" s="320" t="s">
        <v>4115</v>
      </c>
      <c r="P23" s="320" t="s">
        <v>4019</v>
      </c>
      <c r="Q23" s="319" t="s">
        <v>3947</v>
      </c>
      <c r="R23" s="320" t="s">
        <v>4116</v>
      </c>
      <c r="S23" s="355" t="s">
        <v>4141</v>
      </c>
      <c r="U23" s="450"/>
      <c r="V23" s="450"/>
    </row>
    <row r="24" spans="1:22" s="303" customFormat="1" ht="30.75" customHeight="1">
      <c r="A24" s="420"/>
      <c r="D24" s="369">
        <v>1219</v>
      </c>
      <c r="E24" s="371" t="s">
        <v>3917</v>
      </c>
      <c r="F24" s="372" t="s">
        <v>4008</v>
      </c>
      <c r="G24" s="369">
        <v>2023</v>
      </c>
      <c r="H24" s="373">
        <f t="shared" ref="H24:H34" si="5">1.45*H6</f>
        <v>217.5</v>
      </c>
      <c r="I24" s="374" t="s">
        <v>4018</v>
      </c>
      <c r="J24" s="375">
        <f>VLOOKUP(D24,'Factor de Planta'!$B$3:$L$24,11,FALSE)</f>
        <v>0.17770167427701675</v>
      </c>
      <c r="K24" s="376">
        <f>H24*365*24*J24/1000</f>
        <v>338.57499999999999</v>
      </c>
      <c r="L24" s="377">
        <f t="shared" ref="L24:L34" si="6">IF(I24="Gas natural",VLOOKUP(F24,$D$46:$H$51,5,FALSE),VLOOKUP(F24,$D$46:$H$51,4,FALSE))*1.2</f>
        <v>0.28199999999999997</v>
      </c>
      <c r="M24" s="378">
        <f>K24/L24*VLOOKUP(I24,'Fact Emis Consolidado'!$D$4:$I$7,6,FALSE)</f>
        <v>344453.05100106384</v>
      </c>
      <c r="N24" s="351">
        <v>2020</v>
      </c>
      <c r="O24" s="352">
        <f>SUMIF($G$24:$G$34,N24,$K$24:$K$34)</f>
        <v>0</v>
      </c>
      <c r="P24" s="353">
        <f>SUMIF($G$24:$G$34,N24,$M$24:$M$34)</f>
        <v>0</v>
      </c>
      <c r="Q24" s="351">
        <v>2020</v>
      </c>
      <c r="R24" s="352">
        <f t="shared" ref="R24:S24" si="7">O24-O6</f>
        <v>0</v>
      </c>
      <c r="S24" s="356">
        <f t="shared" si="7"/>
        <v>0</v>
      </c>
      <c r="U24" s="451" t="s">
        <v>4066</v>
      </c>
      <c r="V24" s="451"/>
    </row>
    <row r="25" spans="1:22" s="303" customFormat="1" ht="30.75" customHeight="1">
      <c r="A25" s="420"/>
      <c r="D25" s="369">
        <v>1219</v>
      </c>
      <c r="E25" s="371" t="s">
        <v>3918</v>
      </c>
      <c r="F25" s="372" t="s">
        <v>4008</v>
      </c>
      <c r="G25" s="369">
        <v>2023</v>
      </c>
      <c r="H25" s="373">
        <f t="shared" si="5"/>
        <v>217.5</v>
      </c>
      <c r="I25" s="374" t="s">
        <v>4018</v>
      </c>
      <c r="J25" s="375">
        <f>VLOOKUP(D25,'Factor de Planta'!$B$3:$L$24,11,FALSE)</f>
        <v>0.17770167427701675</v>
      </c>
      <c r="K25" s="376">
        <f t="shared" ref="K25:K34" si="8">H25*365*24*J25/1000</f>
        <v>338.57499999999999</v>
      </c>
      <c r="L25" s="377">
        <f t="shared" si="6"/>
        <v>0.28199999999999997</v>
      </c>
      <c r="M25" s="378">
        <f>K25/L25*VLOOKUP(I25,'Fact Emis Consolidado'!$D$4:$I$7,6,FALSE)</f>
        <v>344453.05100106384</v>
      </c>
      <c r="N25" s="287">
        <v>2021</v>
      </c>
      <c r="O25" s="318">
        <f t="shared" ref="O25:O34" si="9">SUMIF($G$24:$G$34,N25,$K$24:$K$34)</f>
        <v>0</v>
      </c>
      <c r="P25" s="354">
        <f t="shared" ref="P25:P34" si="10">SUMIF($G$24:$G$34,N25,$M$24:$M$34)</f>
        <v>0</v>
      </c>
      <c r="Q25" s="287">
        <v>2021</v>
      </c>
      <c r="R25" s="318">
        <f t="shared" ref="R25:S25" si="11">O25-O7</f>
        <v>0</v>
      </c>
      <c r="S25" s="356">
        <f t="shared" si="11"/>
        <v>0</v>
      </c>
      <c r="U25" s="451"/>
      <c r="V25" s="451"/>
    </row>
    <row r="26" spans="1:22" s="303" customFormat="1" ht="30.75" customHeight="1">
      <c r="A26" s="420"/>
      <c r="D26" s="369">
        <v>1218</v>
      </c>
      <c r="E26" s="371" t="s">
        <v>3802</v>
      </c>
      <c r="F26" s="372" t="s">
        <v>4010</v>
      </c>
      <c r="G26" s="369">
        <v>2023</v>
      </c>
      <c r="H26" s="373">
        <f t="shared" si="5"/>
        <v>26.099999999999998</v>
      </c>
      <c r="I26" s="371" t="s">
        <v>68</v>
      </c>
      <c r="J26" s="375">
        <f>VLOOKUP(D26,'Factor de Planta'!$B$3:$L$24,11,FALSE)</f>
        <v>2.902252147666589E-2</v>
      </c>
      <c r="K26" s="376">
        <f t="shared" si="8"/>
        <v>6.6355932203389818</v>
      </c>
      <c r="L26" s="377">
        <f t="shared" si="6"/>
        <v>0.40200000000000002</v>
      </c>
      <c r="M26" s="378">
        <f>K26/L26*VLOOKUP(I26,'Fact Emis Consolidado'!$D$4:$I$7,6,FALSE)</f>
        <v>4343.4673850240306</v>
      </c>
      <c r="N26" s="351">
        <v>2022</v>
      </c>
      <c r="O26" s="352">
        <f t="shared" si="9"/>
        <v>0</v>
      </c>
      <c r="P26" s="353">
        <f t="shared" si="10"/>
        <v>0</v>
      </c>
      <c r="Q26" s="351">
        <v>2022</v>
      </c>
      <c r="R26" s="352">
        <f t="shared" ref="R26:S26" si="12">O26-O8</f>
        <v>0</v>
      </c>
      <c r="S26" s="356">
        <f t="shared" si="12"/>
        <v>0</v>
      </c>
      <c r="U26" s="451"/>
      <c r="V26" s="451"/>
    </row>
    <row r="27" spans="1:22" s="303" customFormat="1" ht="30.75" customHeight="1">
      <c r="A27" s="420"/>
      <c r="D27" s="369">
        <v>1218</v>
      </c>
      <c r="E27" s="371" t="s">
        <v>3919</v>
      </c>
      <c r="F27" s="372" t="s">
        <v>4010</v>
      </c>
      <c r="G27" s="369">
        <v>2023</v>
      </c>
      <c r="H27" s="373">
        <f t="shared" si="5"/>
        <v>26.099999999999998</v>
      </c>
      <c r="I27" s="371" t="s">
        <v>68</v>
      </c>
      <c r="J27" s="375">
        <f>VLOOKUP(D27,'Factor de Planta'!$B$3:$L$24,11,FALSE)</f>
        <v>2.902252147666589E-2</v>
      </c>
      <c r="K27" s="376">
        <f t="shared" si="8"/>
        <v>6.6355932203389818</v>
      </c>
      <c r="L27" s="377">
        <f t="shared" si="6"/>
        <v>0.40200000000000002</v>
      </c>
      <c r="M27" s="378">
        <f>K27/L27*VLOOKUP(I27,'Fact Emis Consolidado'!$D$4:$I$7,6,FALSE)</f>
        <v>4343.4673850240306</v>
      </c>
      <c r="N27" s="287">
        <v>2023</v>
      </c>
      <c r="O27" s="318">
        <f>SUMIF($G$24:$G$34,N27,$K$24:$K$34)</f>
        <v>4595.8467043314495</v>
      </c>
      <c r="P27" s="354">
        <f>SUMIF($G$24:$G$34,N27,$M$24:$M$34)</f>
        <v>3272892.0967292339</v>
      </c>
      <c r="Q27" s="287">
        <v>2023</v>
      </c>
      <c r="R27" s="318">
        <f>O27-O9</f>
        <v>1426.297253068381</v>
      </c>
      <c r="S27" s="357">
        <f>P27-P9</f>
        <v>564291.74081538524</v>
      </c>
      <c r="U27" s="451"/>
      <c r="V27" s="451"/>
    </row>
    <row r="28" spans="1:22" s="303" customFormat="1" ht="30.75" customHeight="1">
      <c r="A28" s="420"/>
      <c r="D28" s="369">
        <v>1218</v>
      </c>
      <c r="E28" s="371" t="s">
        <v>3920</v>
      </c>
      <c r="F28" s="372" t="s">
        <v>4010</v>
      </c>
      <c r="G28" s="369">
        <v>2023</v>
      </c>
      <c r="H28" s="373">
        <f t="shared" si="5"/>
        <v>18.849999999999998</v>
      </c>
      <c r="I28" s="371" t="s">
        <v>68</v>
      </c>
      <c r="J28" s="375">
        <f>VLOOKUP(D28,'Factor de Planta'!$B$3:$L$24,11,FALSE)</f>
        <v>2.902252147666589E-2</v>
      </c>
      <c r="K28" s="376">
        <f t="shared" si="8"/>
        <v>4.7923728813559308</v>
      </c>
      <c r="L28" s="377">
        <f t="shared" si="6"/>
        <v>0.40200000000000002</v>
      </c>
      <c r="M28" s="378">
        <f>K28/L28*VLOOKUP(I28,'Fact Emis Consolidado'!$D$4:$I$7,6,FALSE)</f>
        <v>3136.9486669618</v>
      </c>
      <c r="N28" s="351">
        <v>2024</v>
      </c>
      <c r="O28" s="352">
        <f t="shared" si="9"/>
        <v>0</v>
      </c>
      <c r="P28" s="353">
        <f t="shared" si="10"/>
        <v>0</v>
      </c>
      <c r="Q28" s="351">
        <v>2024</v>
      </c>
      <c r="R28" s="352">
        <f t="shared" ref="R28:S28" si="13">O28-O10</f>
        <v>0</v>
      </c>
      <c r="S28" s="356">
        <f t="shared" si="13"/>
        <v>0</v>
      </c>
      <c r="U28" s="451"/>
      <c r="V28" s="451"/>
    </row>
    <row r="29" spans="1:22" s="303" customFormat="1" ht="30.75" customHeight="1" thickBot="1">
      <c r="A29" s="420"/>
      <c r="D29" s="369">
        <v>1218</v>
      </c>
      <c r="E29" s="371" t="s">
        <v>3921</v>
      </c>
      <c r="F29" s="372" t="s">
        <v>4010</v>
      </c>
      <c r="G29" s="369">
        <v>2023</v>
      </c>
      <c r="H29" s="373">
        <f t="shared" si="5"/>
        <v>40.6</v>
      </c>
      <c r="I29" s="371" t="s">
        <v>68</v>
      </c>
      <c r="J29" s="375">
        <f>VLOOKUP(D29,'Factor de Planta'!$B$3:$L$24,11,FALSE)</f>
        <v>2.902252147666589E-2</v>
      </c>
      <c r="K29" s="376">
        <f t="shared" si="8"/>
        <v>10.322033898305085</v>
      </c>
      <c r="L29" s="377">
        <f t="shared" si="6"/>
        <v>0.40200000000000002</v>
      </c>
      <c r="M29" s="378">
        <f>K29/L29*VLOOKUP(I29,'Fact Emis Consolidado'!$D$4:$I$7,6,FALSE)</f>
        <v>6756.5048211484936</v>
      </c>
      <c r="N29" s="287">
        <v>2025</v>
      </c>
      <c r="O29" s="318">
        <f t="shared" si="9"/>
        <v>0</v>
      </c>
      <c r="P29" s="354">
        <f t="shared" si="10"/>
        <v>0</v>
      </c>
      <c r="Q29" s="287">
        <v>2025</v>
      </c>
      <c r="R29" s="318">
        <f t="shared" ref="R29:S29" si="14">O29-O11</f>
        <v>0</v>
      </c>
      <c r="S29" s="356">
        <f t="shared" si="14"/>
        <v>0</v>
      </c>
      <c r="U29" s="451"/>
      <c r="V29" s="451"/>
    </row>
    <row r="30" spans="1:22" s="303" customFormat="1" ht="30.75" customHeight="1">
      <c r="A30" s="420"/>
      <c r="D30" s="369">
        <v>1248</v>
      </c>
      <c r="E30" s="371" t="s">
        <v>3922</v>
      </c>
      <c r="F30" s="372" t="s">
        <v>4008</v>
      </c>
      <c r="G30" s="369">
        <v>2023</v>
      </c>
      <c r="H30" s="373">
        <f t="shared" si="5"/>
        <v>229.1</v>
      </c>
      <c r="I30" s="371" t="s">
        <v>3972</v>
      </c>
      <c r="J30" s="375">
        <f>VLOOKUP(D30,'Factor de Planta'!$B$3:$L$24,11,FALSE)</f>
        <v>0.96922619360030782</v>
      </c>
      <c r="K30" s="376">
        <f t="shared" si="8"/>
        <v>1945.1555555555553</v>
      </c>
      <c r="L30" s="377">
        <f t="shared" si="6"/>
        <v>0.31559999999999999</v>
      </c>
      <c r="M30" s="378">
        <f>K30/L30*VLOOKUP(I30,'Fact Emis Consolidado'!$D$4:$I$7,6,FALSE)</f>
        <v>1282702.8032344738</v>
      </c>
      <c r="N30" s="351">
        <v>2026</v>
      </c>
      <c r="O30" s="352">
        <f t="shared" si="9"/>
        <v>0</v>
      </c>
      <c r="P30" s="353">
        <f t="shared" si="10"/>
        <v>0</v>
      </c>
      <c r="Q30" s="351">
        <v>2026</v>
      </c>
      <c r="R30" s="352">
        <f t="shared" ref="R30:S30" si="15">O30-O12</f>
        <v>0</v>
      </c>
      <c r="S30" s="356">
        <f t="shared" si="15"/>
        <v>0</v>
      </c>
      <c r="U30" s="436" t="s">
        <v>4123</v>
      </c>
      <c r="V30" s="437"/>
    </row>
    <row r="31" spans="1:22" s="303" customFormat="1" ht="30.75" customHeight="1">
      <c r="A31" s="420"/>
      <c r="D31" s="369">
        <v>1248</v>
      </c>
      <c r="E31" s="371" t="s">
        <v>3923</v>
      </c>
      <c r="F31" s="372" t="s">
        <v>4008</v>
      </c>
      <c r="G31" s="369">
        <v>2023</v>
      </c>
      <c r="H31" s="373">
        <f t="shared" si="5"/>
        <v>229.1</v>
      </c>
      <c r="I31" s="371" t="s">
        <v>3972</v>
      </c>
      <c r="J31" s="375">
        <f>VLOOKUP(D31,'Factor de Planta'!$B$3:$L$24,11,FALSE)</f>
        <v>0.96922619360030782</v>
      </c>
      <c r="K31" s="376">
        <f t="shared" si="8"/>
        <v>1945.1555555555553</v>
      </c>
      <c r="L31" s="377">
        <f t="shared" si="6"/>
        <v>0.31559999999999999</v>
      </c>
      <c r="M31" s="378">
        <f>K31/L31*VLOOKUP(I31,'Fact Emis Consolidado'!$D$4:$I$7,6,FALSE)</f>
        <v>1282702.8032344738</v>
      </c>
      <c r="N31" s="287">
        <v>2027</v>
      </c>
      <c r="O31" s="318">
        <f t="shared" si="9"/>
        <v>0</v>
      </c>
      <c r="P31" s="354">
        <f t="shared" si="10"/>
        <v>0</v>
      </c>
      <c r="Q31" s="287">
        <v>2027</v>
      </c>
      <c r="R31" s="318">
        <f t="shared" ref="R31:S31" si="16">O31-O13</f>
        <v>0</v>
      </c>
      <c r="S31" s="356">
        <f t="shared" si="16"/>
        <v>0</v>
      </c>
      <c r="U31" s="438"/>
      <c r="V31" s="439"/>
    </row>
    <row r="32" spans="1:22" s="303" customFormat="1" ht="30.75" customHeight="1">
      <c r="A32" s="420"/>
      <c r="D32" s="369">
        <v>1248</v>
      </c>
      <c r="E32" s="371" t="s">
        <v>3924</v>
      </c>
      <c r="F32" s="372" t="s">
        <v>3938</v>
      </c>
      <c r="G32" s="369">
        <v>2028</v>
      </c>
      <c r="H32" s="373">
        <f t="shared" si="5"/>
        <v>252.29999999999998</v>
      </c>
      <c r="I32" s="371" t="s">
        <v>3972</v>
      </c>
      <c r="J32" s="375">
        <f>VLOOKUP(D32,'Factor de Planta'!$B$3:$L$24,11,FALSE)</f>
        <v>0.96922619360030782</v>
      </c>
      <c r="K32" s="376">
        <f t="shared" si="8"/>
        <v>2142.1333333333332</v>
      </c>
      <c r="L32" s="377">
        <f t="shared" si="6"/>
        <v>0.60960000000000003</v>
      </c>
      <c r="M32" s="378">
        <f>K32/L32*VLOOKUP(I32,'Fact Emis Consolidado'!$D$4:$I$7,6,FALSE)</f>
        <v>731324.6995118109</v>
      </c>
      <c r="N32" s="351">
        <v>2028</v>
      </c>
      <c r="O32" s="352">
        <f>SUMIF($G$24:$G$34,N32,$K$24:$K$34)</f>
        <v>6426.4</v>
      </c>
      <c r="P32" s="353">
        <f t="shared" si="10"/>
        <v>2193974.0985354325</v>
      </c>
      <c r="Q32" s="351">
        <v>2028</v>
      </c>
      <c r="R32" s="352">
        <f t="shared" ref="R32" si="17">O32-O14</f>
        <v>1994.3999999999996</v>
      </c>
      <c r="S32" s="358">
        <v>0</v>
      </c>
      <c r="U32" s="438"/>
      <c r="V32" s="439"/>
    </row>
    <row r="33" spans="1:22" s="303" customFormat="1" ht="30.75" customHeight="1">
      <c r="A33" s="420"/>
      <c r="D33" s="369">
        <v>1248</v>
      </c>
      <c r="E33" s="371" t="s">
        <v>3925</v>
      </c>
      <c r="F33" s="372" t="s">
        <v>3938</v>
      </c>
      <c r="G33" s="369">
        <v>2028</v>
      </c>
      <c r="H33" s="373">
        <f t="shared" si="5"/>
        <v>252.29999999999998</v>
      </c>
      <c r="I33" s="371" t="s">
        <v>3972</v>
      </c>
      <c r="J33" s="375">
        <f>VLOOKUP(D33,'Factor de Planta'!$B$3:$L$24,11,FALSE)</f>
        <v>0.96922619360030782</v>
      </c>
      <c r="K33" s="376">
        <f t="shared" si="8"/>
        <v>2142.1333333333332</v>
      </c>
      <c r="L33" s="377">
        <f t="shared" si="6"/>
        <v>0.60960000000000003</v>
      </c>
      <c r="M33" s="378">
        <f>K33/L33*VLOOKUP(I33,'Fact Emis Consolidado'!$D$4:$I$7,6,FALSE)</f>
        <v>731324.6995118109</v>
      </c>
      <c r="N33" s="287">
        <v>2029</v>
      </c>
      <c r="O33" s="318">
        <f t="shared" si="9"/>
        <v>0</v>
      </c>
      <c r="P33" s="354">
        <f t="shared" si="10"/>
        <v>0</v>
      </c>
      <c r="Q33" s="287">
        <v>2029</v>
      </c>
      <c r="R33" s="318">
        <f t="shared" ref="R33:S33" si="18">O33-O15</f>
        <v>0</v>
      </c>
      <c r="S33" s="356">
        <f t="shared" si="18"/>
        <v>0</v>
      </c>
      <c r="U33" s="438"/>
      <c r="V33" s="439"/>
    </row>
    <row r="34" spans="1:22" s="303" customFormat="1" ht="30.75" customHeight="1" thickBot="1">
      <c r="A34" s="420"/>
      <c r="D34" s="379">
        <v>1248</v>
      </c>
      <c r="E34" s="371" t="s">
        <v>3926</v>
      </c>
      <c r="F34" s="372" t="s">
        <v>3938</v>
      </c>
      <c r="G34" s="369">
        <v>2028</v>
      </c>
      <c r="H34" s="373">
        <f t="shared" si="5"/>
        <v>252.29999999999998</v>
      </c>
      <c r="I34" s="371" t="s">
        <v>3972</v>
      </c>
      <c r="J34" s="375">
        <f>VLOOKUP(D34,'Factor de Planta'!$B$3:$L$24,11,FALSE)</f>
        <v>0.96922619360030782</v>
      </c>
      <c r="K34" s="376">
        <f t="shared" si="8"/>
        <v>2142.1333333333332</v>
      </c>
      <c r="L34" s="377">
        <f t="shared" si="6"/>
        <v>0.60960000000000003</v>
      </c>
      <c r="M34" s="378">
        <f>K34/L34*VLOOKUP(I34,'Fact Emis Consolidado'!$D$4:$I$7,6,FALSE)</f>
        <v>731324.6995118109</v>
      </c>
      <c r="N34" s="351">
        <v>2030</v>
      </c>
      <c r="O34" s="352">
        <f t="shared" si="9"/>
        <v>0</v>
      </c>
      <c r="P34" s="353">
        <f t="shared" si="10"/>
        <v>0</v>
      </c>
      <c r="Q34" s="351">
        <v>2030</v>
      </c>
      <c r="R34" s="352">
        <f t="shared" ref="R34:S34" si="19">O34-O16</f>
        <v>0</v>
      </c>
      <c r="S34" s="356">
        <f t="shared" si="19"/>
        <v>0</v>
      </c>
      <c r="U34" s="440"/>
      <c r="V34" s="441"/>
    </row>
    <row r="35" spans="1:22" s="303" customFormat="1" ht="49.5" customHeight="1">
      <c r="A35" s="420"/>
      <c r="D35" s="319"/>
      <c r="E35" s="442" t="s">
        <v>4073</v>
      </c>
      <c r="F35" s="442"/>
      <c r="G35" s="442"/>
      <c r="H35" s="442"/>
      <c r="I35" s="442"/>
      <c r="J35" s="442"/>
      <c r="K35" s="442"/>
      <c r="L35" s="442"/>
      <c r="M35" s="442"/>
      <c r="N35" s="319"/>
      <c r="O35" s="321"/>
      <c r="S35" s="449" t="s">
        <v>4144</v>
      </c>
      <c r="U35" s="316"/>
    </row>
    <row r="36" spans="1:22" s="303" customFormat="1">
      <c r="A36" s="420"/>
      <c r="D36" s="319"/>
      <c r="E36" s="324"/>
      <c r="F36" s="324"/>
      <c r="G36" s="324"/>
      <c r="H36" s="324"/>
      <c r="I36" s="324"/>
      <c r="J36" s="324"/>
      <c r="K36" s="324"/>
      <c r="L36" s="324"/>
      <c r="M36" s="324"/>
      <c r="N36" s="319"/>
      <c r="O36" s="321"/>
      <c r="S36" s="449"/>
      <c r="U36" s="348"/>
    </row>
    <row r="37" spans="1:22" s="303" customFormat="1" ht="13.5">
      <c r="A37" s="420"/>
      <c r="D37" s="319"/>
      <c r="E37" s="443" t="s">
        <v>4069</v>
      </c>
      <c r="F37" s="444"/>
      <c r="G37" s="445"/>
      <c r="H37" s="323">
        <f>SUM(M6:M16)</f>
        <v>4524303.0581500689</v>
      </c>
      <c r="I37" s="322" t="s">
        <v>4072</v>
      </c>
      <c r="J37" s="324"/>
      <c r="K37" s="324"/>
      <c r="L37" s="324"/>
      <c r="M37" s="324"/>
      <c r="N37" s="319"/>
      <c r="O37" s="321"/>
      <c r="S37" s="449"/>
      <c r="U37" s="348"/>
    </row>
    <row r="38" spans="1:22" s="303" customFormat="1" ht="13.5">
      <c r="A38" s="420"/>
      <c r="D38" s="319"/>
      <c r="E38" s="446" t="s">
        <v>4070</v>
      </c>
      <c r="F38" s="447"/>
      <c r="G38" s="448"/>
      <c r="H38" s="323">
        <f>SUM(M24:M34)</f>
        <v>5466866.1952646673</v>
      </c>
      <c r="I38" s="322" t="s">
        <v>4072</v>
      </c>
      <c r="J38" s="343"/>
      <c r="K38" s="344"/>
      <c r="L38" s="343"/>
      <c r="M38" s="345"/>
      <c r="N38" s="319"/>
      <c r="O38" s="321"/>
      <c r="S38" s="449"/>
    </row>
    <row r="39" spans="1:22" s="303" customFormat="1" ht="13.5">
      <c r="A39" s="420"/>
      <c r="D39" s="319"/>
      <c r="E39" s="446" t="s">
        <v>4071</v>
      </c>
      <c r="F39" s="447"/>
      <c r="G39" s="448"/>
      <c r="H39" s="323">
        <f>H37+H38</f>
        <v>9991169.2534147352</v>
      </c>
      <c r="I39" s="322" t="s">
        <v>4072</v>
      </c>
      <c r="J39" s="343"/>
      <c r="K39" s="344"/>
      <c r="L39" s="343"/>
      <c r="M39" s="345"/>
      <c r="N39" s="345"/>
      <c r="O39" s="345"/>
      <c r="S39" s="449"/>
    </row>
    <row r="40" spans="1:22" s="303" customFormat="1">
      <c r="A40" s="420"/>
      <c r="D40" s="319"/>
      <c r="E40" s="258"/>
      <c r="F40" s="346"/>
      <c r="G40" s="319"/>
      <c r="H40" s="347"/>
      <c r="I40" s="320"/>
      <c r="J40" s="343"/>
      <c r="K40" s="344"/>
      <c r="L40" s="343"/>
      <c r="M40" s="345"/>
      <c r="N40" s="345"/>
      <c r="O40" s="345"/>
    </row>
    <row r="41" spans="1:22" s="301" customFormat="1">
      <c r="N41" s="302"/>
    </row>
    <row r="42" spans="1:22">
      <c r="A42" s="434" t="s">
        <v>4088</v>
      </c>
      <c r="E42" s="250"/>
    </row>
    <row r="43" spans="1:22">
      <c r="A43" s="434"/>
    </row>
    <row r="44" spans="1:22">
      <c r="A44" s="434"/>
      <c r="D44" s="417" t="s">
        <v>4000</v>
      </c>
      <c r="E44" s="417"/>
      <c r="F44" s="417"/>
      <c r="G44" s="417"/>
      <c r="H44" s="417"/>
    </row>
    <row r="45" spans="1:22" ht="24">
      <c r="A45" s="434"/>
      <c r="D45" s="432" t="s">
        <v>3810</v>
      </c>
      <c r="E45" s="432"/>
      <c r="F45" s="246" t="s">
        <v>4001</v>
      </c>
      <c r="G45" s="246" t="s">
        <v>4002</v>
      </c>
      <c r="H45" s="247" t="s">
        <v>4014</v>
      </c>
    </row>
    <row r="46" spans="1:22">
      <c r="A46" s="434"/>
      <c r="D46" s="419" t="s">
        <v>4003</v>
      </c>
      <c r="E46" s="419"/>
      <c r="F46" s="234" t="s">
        <v>4004</v>
      </c>
      <c r="G46" s="235">
        <f>(30+40)/200</f>
        <v>0.35</v>
      </c>
      <c r="H46" s="235"/>
    </row>
    <row r="47" spans="1:22">
      <c r="A47" s="434"/>
      <c r="D47" s="419" t="s">
        <v>3938</v>
      </c>
      <c r="E47" s="419"/>
      <c r="F47" s="234" t="s">
        <v>4005</v>
      </c>
      <c r="G47" s="235">
        <f>(40+51)/200</f>
        <v>0.45500000000000002</v>
      </c>
      <c r="H47" s="235">
        <v>0.50800000000000001</v>
      </c>
      <c r="M47" s="236"/>
      <c r="N47" s="236"/>
      <c r="O47" s="236"/>
    </row>
    <row r="48" spans="1:22">
      <c r="A48" s="434"/>
      <c r="D48" s="419" t="s">
        <v>69</v>
      </c>
      <c r="E48" s="419"/>
      <c r="F48" s="234" t="s">
        <v>4006</v>
      </c>
      <c r="G48" s="235">
        <f>(30+45)/200</f>
        <v>0.375</v>
      </c>
      <c r="H48" s="235">
        <v>0.41899999999999998</v>
      </c>
      <c r="M48" s="236"/>
      <c r="N48" s="236"/>
      <c r="O48" s="236"/>
    </row>
    <row r="49" spans="1:21">
      <c r="A49" s="434"/>
      <c r="D49" s="419" t="s">
        <v>4007</v>
      </c>
      <c r="E49" s="419"/>
      <c r="F49" s="234">
        <v>35</v>
      </c>
      <c r="G49" s="235">
        <f>F49/100</f>
        <v>0.35</v>
      </c>
      <c r="H49" s="235"/>
      <c r="M49" s="236"/>
      <c r="N49" s="236"/>
      <c r="O49" s="236"/>
    </row>
    <row r="50" spans="1:21">
      <c r="A50" s="434"/>
      <c r="D50" s="419" t="s">
        <v>4008</v>
      </c>
      <c r="E50" s="419"/>
      <c r="F50" s="234" t="s">
        <v>4009</v>
      </c>
      <c r="G50" s="235">
        <f>(17+30)/200</f>
        <v>0.23499999999999999</v>
      </c>
      <c r="H50" s="235">
        <v>0.26300000000000001</v>
      </c>
      <c r="M50" s="236"/>
      <c r="N50" s="236"/>
      <c r="O50" s="236"/>
    </row>
    <row r="51" spans="1:21">
      <c r="A51" s="434"/>
      <c r="D51" s="419" t="s">
        <v>4010</v>
      </c>
      <c r="E51" s="419"/>
      <c r="F51" s="234" t="s">
        <v>4011</v>
      </c>
      <c r="G51" s="235">
        <f>(22+45)/200</f>
        <v>0.33500000000000002</v>
      </c>
      <c r="H51" s="235"/>
      <c r="M51" s="236"/>
      <c r="N51" s="236"/>
      <c r="O51" s="236"/>
    </row>
    <row r="52" spans="1:21" ht="24" customHeight="1">
      <c r="A52" s="434"/>
      <c r="D52" s="418" t="s">
        <v>4012</v>
      </c>
      <c r="E52" s="418"/>
      <c r="F52" s="418"/>
      <c r="G52" s="418"/>
      <c r="H52" s="418"/>
      <c r="M52" s="236"/>
      <c r="N52" s="236"/>
      <c r="O52" s="236"/>
    </row>
    <row r="53" spans="1:21">
      <c r="A53" s="434"/>
      <c r="D53" s="427" t="s">
        <v>4013</v>
      </c>
      <c r="E53" s="427"/>
      <c r="F53" s="427"/>
      <c r="G53" s="427"/>
      <c r="H53" s="427"/>
      <c r="M53" s="236"/>
      <c r="N53" s="236"/>
      <c r="O53" s="236"/>
    </row>
    <row r="54" spans="1:21">
      <c r="A54" s="434"/>
      <c r="D54" s="427" t="s">
        <v>4015</v>
      </c>
      <c r="E54" s="427"/>
      <c r="F54" s="427"/>
      <c r="G54" s="427"/>
      <c r="H54" s="427"/>
      <c r="M54" s="236"/>
      <c r="N54" s="236"/>
      <c r="O54" s="236"/>
    </row>
    <row r="55" spans="1:21">
      <c r="A55" s="434"/>
      <c r="D55" s="204" t="s">
        <v>4046</v>
      </c>
      <c r="M55" s="236"/>
      <c r="N55" s="236"/>
      <c r="O55" s="236"/>
    </row>
    <row r="56" spans="1:21">
      <c r="A56" s="434"/>
    </row>
    <row r="57" spans="1:21" s="301" customFormat="1">
      <c r="N57" s="302"/>
    </row>
    <row r="58" spans="1:21" s="303" customFormat="1">
      <c r="A58" s="420" t="s">
        <v>4089</v>
      </c>
      <c r="D58" s="303" t="s">
        <v>4121</v>
      </c>
      <c r="N58" s="304"/>
    </row>
    <row r="59" spans="1:21">
      <c r="A59" s="420"/>
      <c r="D59" s="307" t="s">
        <v>4138</v>
      </c>
      <c r="E59" s="307"/>
      <c r="F59" s="307"/>
      <c r="G59" s="306"/>
      <c r="H59" s="306"/>
    </row>
    <row r="60" spans="1:21">
      <c r="A60" s="420"/>
      <c r="D60" s="204" t="s">
        <v>4118</v>
      </c>
    </row>
    <row r="61" spans="1:21" ht="12.75" customHeight="1">
      <c r="A61" s="420"/>
      <c r="E61" s="204" t="s">
        <v>4083</v>
      </c>
      <c r="N61" s="435" t="s">
        <v>4117</v>
      </c>
      <c r="O61" s="435"/>
      <c r="U61" s="316"/>
    </row>
    <row r="62" spans="1:21" ht="25.5">
      <c r="A62" s="420"/>
      <c r="C62" s="340" t="s">
        <v>4135</v>
      </c>
      <c r="E62" s="237" t="s">
        <v>4025</v>
      </c>
      <c r="F62" s="237" t="s">
        <v>4021</v>
      </c>
      <c r="G62" s="238" t="s">
        <v>4026</v>
      </c>
      <c r="H62" s="238" t="s">
        <v>4023</v>
      </c>
      <c r="I62" s="237" t="s">
        <v>3856</v>
      </c>
      <c r="J62" s="238" t="s">
        <v>4029</v>
      </c>
      <c r="K62" s="238" t="s">
        <v>4027</v>
      </c>
      <c r="L62" s="237" t="s">
        <v>3971</v>
      </c>
      <c r="M62" s="238" t="s">
        <v>4019</v>
      </c>
      <c r="N62" s="311" t="s">
        <v>3947</v>
      </c>
      <c r="O62" s="206" t="s">
        <v>4115</v>
      </c>
      <c r="P62" s="206" t="s">
        <v>4034</v>
      </c>
      <c r="R62" s="314"/>
      <c r="U62" s="316"/>
    </row>
    <row r="63" spans="1:21">
      <c r="A63" s="420"/>
      <c r="E63" s="239" t="s">
        <v>3945</v>
      </c>
      <c r="F63" s="239" t="s">
        <v>3933</v>
      </c>
      <c r="G63" s="239">
        <v>2018</v>
      </c>
      <c r="H63" s="239">
        <v>30</v>
      </c>
      <c r="I63" s="239"/>
      <c r="J63" s="312">
        <f>4.74/24</f>
        <v>0.19750000000000001</v>
      </c>
      <c r="K63" s="313">
        <f>H63*365*24*J63/1000</f>
        <v>51.902999999999999</v>
      </c>
      <c r="L63" s="239"/>
      <c r="M63" s="241"/>
      <c r="N63" s="204">
        <v>2018</v>
      </c>
      <c r="O63" s="207">
        <f>SUMIF($G$63:$G$82,N63,$K$63:$K$82)</f>
        <v>103.806</v>
      </c>
      <c r="P63" s="207">
        <v>714</v>
      </c>
      <c r="R63" s="317"/>
      <c r="U63" s="316"/>
    </row>
    <row r="64" spans="1:21">
      <c r="A64" s="420"/>
      <c r="E64" s="239" t="s">
        <v>3946</v>
      </c>
      <c r="F64" s="239" t="s">
        <v>3933</v>
      </c>
      <c r="G64" s="239">
        <v>2018</v>
      </c>
      <c r="H64" s="239">
        <v>30</v>
      </c>
      <c r="I64" s="239"/>
      <c r="J64" s="312">
        <f>4.74/24</f>
        <v>0.19750000000000001</v>
      </c>
      <c r="K64" s="313">
        <f t="shared" ref="K64:K82" si="20">H64*365*24*J64/1000</f>
        <v>51.902999999999999</v>
      </c>
      <c r="L64" s="239"/>
      <c r="M64" s="241"/>
      <c r="N64" s="204">
        <v>2019</v>
      </c>
      <c r="O64" s="207">
        <f t="shared" ref="O64:O77" si="21">SUMIF($G$63:$G$82,N64,$K$63:$K$82)</f>
        <v>8464.7441999999992</v>
      </c>
      <c r="P64" s="207">
        <v>714</v>
      </c>
      <c r="R64" s="317"/>
      <c r="U64" s="316"/>
    </row>
    <row r="65" spans="1:21">
      <c r="A65" s="420"/>
      <c r="C65" s="204" t="s">
        <v>4060</v>
      </c>
      <c r="E65" s="239" t="s">
        <v>3948</v>
      </c>
      <c r="F65" s="239" t="s">
        <v>3938</v>
      </c>
      <c r="G65" s="239">
        <v>2019</v>
      </c>
      <c r="H65" s="239">
        <v>907</v>
      </c>
      <c r="I65" s="239" t="s">
        <v>3972</v>
      </c>
      <c r="J65" s="312">
        <v>0.97</v>
      </c>
      <c r="K65" s="313">
        <f t="shared" si="20"/>
        <v>7706.960399999999</v>
      </c>
      <c r="L65" s="260">
        <f>IF(I65="Gas natural",VLOOKUP(F65,$D$46:$H$51,5,FALSE),VLOOKUP(F65,$D$46:$H$51,4,FALSE))</f>
        <v>0.50800000000000001</v>
      </c>
      <c r="M65" s="264">
        <f>K65/L65*VLOOKUP(I65,'Fact Emis Consolidado'!$D$4:$I$7,6,FALSE)</f>
        <v>3157389.1751596434</v>
      </c>
      <c r="N65" s="204">
        <v>2020</v>
      </c>
      <c r="O65" s="207">
        <f t="shared" si="21"/>
        <v>0</v>
      </c>
      <c r="P65" s="207">
        <v>16708</v>
      </c>
      <c r="R65" s="317"/>
      <c r="U65" s="316"/>
    </row>
    <row r="66" spans="1:21">
      <c r="A66" s="420"/>
      <c r="C66" s="204" t="s">
        <v>4062</v>
      </c>
      <c r="E66" s="239" t="s">
        <v>3951</v>
      </c>
      <c r="F66" s="239" t="s">
        <v>3933</v>
      </c>
      <c r="G66" s="239">
        <v>2019</v>
      </c>
      <c r="H66" s="239">
        <v>150</v>
      </c>
      <c r="I66" s="239"/>
      <c r="J66" s="312">
        <f t="shared" ref="J66:J70" si="22">4.74/24</f>
        <v>0.19750000000000001</v>
      </c>
      <c r="K66" s="313">
        <f t="shared" si="20"/>
        <v>259.51499999999999</v>
      </c>
      <c r="L66" s="239"/>
      <c r="M66" s="241"/>
      <c r="N66" s="204">
        <v>2021</v>
      </c>
      <c r="O66" s="207">
        <f t="shared" si="21"/>
        <v>967.14</v>
      </c>
      <c r="P66" s="207">
        <v>2917</v>
      </c>
      <c r="R66" s="317"/>
      <c r="U66" s="316"/>
    </row>
    <row r="67" spans="1:21">
      <c r="A67" s="420"/>
      <c r="C67" s="204" t="s">
        <v>4061</v>
      </c>
      <c r="E67" s="239" t="s">
        <v>3952</v>
      </c>
      <c r="F67" s="239" t="s">
        <v>3933</v>
      </c>
      <c r="G67" s="239">
        <v>2019</v>
      </c>
      <c r="H67" s="239">
        <v>148</v>
      </c>
      <c r="I67" s="239"/>
      <c r="J67" s="312">
        <f t="shared" si="22"/>
        <v>0.19750000000000001</v>
      </c>
      <c r="K67" s="313">
        <f t="shared" si="20"/>
        <v>256.0548</v>
      </c>
      <c r="L67" s="239"/>
      <c r="M67" s="241"/>
      <c r="N67" s="204">
        <v>2022</v>
      </c>
      <c r="O67" s="207">
        <f t="shared" si="21"/>
        <v>16.293600000000001</v>
      </c>
      <c r="P67" s="207">
        <v>2878</v>
      </c>
      <c r="R67" s="317"/>
      <c r="U67" s="316"/>
    </row>
    <row r="68" spans="1:21">
      <c r="A68" s="420"/>
      <c r="C68" s="204" t="s">
        <v>4063</v>
      </c>
      <c r="E68" s="239" t="s">
        <v>3953</v>
      </c>
      <c r="F68" s="239" t="s">
        <v>3933</v>
      </c>
      <c r="G68" s="239">
        <v>2019</v>
      </c>
      <c r="H68" s="239">
        <v>80</v>
      </c>
      <c r="I68" s="239"/>
      <c r="J68" s="312">
        <f t="shared" si="22"/>
        <v>0.19750000000000001</v>
      </c>
      <c r="K68" s="313">
        <f t="shared" si="20"/>
        <v>138.40799999999999</v>
      </c>
      <c r="L68" s="239"/>
      <c r="M68" s="241"/>
      <c r="N68" s="204">
        <v>2023</v>
      </c>
      <c r="O68" s="207">
        <f t="shared" si="21"/>
        <v>162.93600000000001</v>
      </c>
      <c r="P68" s="207">
        <v>1692</v>
      </c>
      <c r="R68" s="317"/>
      <c r="U68" s="316"/>
    </row>
    <row r="69" spans="1:21">
      <c r="A69" s="420"/>
      <c r="E69" s="239" t="s">
        <v>3949</v>
      </c>
      <c r="F69" s="239" t="s">
        <v>3933</v>
      </c>
      <c r="G69" s="239">
        <v>2019</v>
      </c>
      <c r="H69" s="239">
        <v>30</v>
      </c>
      <c r="I69" s="239"/>
      <c r="J69" s="312">
        <f t="shared" si="22"/>
        <v>0.19750000000000001</v>
      </c>
      <c r="K69" s="313">
        <f t="shared" si="20"/>
        <v>51.902999999999999</v>
      </c>
      <c r="L69" s="239"/>
      <c r="M69" s="241"/>
      <c r="N69" s="204">
        <v>2024</v>
      </c>
      <c r="O69" s="207">
        <f t="shared" si="21"/>
        <v>545.30999999999995</v>
      </c>
      <c r="P69" s="207">
        <v>714</v>
      </c>
      <c r="R69" s="317"/>
      <c r="U69" s="316"/>
    </row>
    <row r="70" spans="1:21">
      <c r="A70" s="420"/>
      <c r="E70" s="239" t="s">
        <v>3950</v>
      </c>
      <c r="F70" s="239" t="s">
        <v>3933</v>
      </c>
      <c r="G70" s="239">
        <v>2019</v>
      </c>
      <c r="H70" s="239">
        <v>30</v>
      </c>
      <c r="I70" s="239"/>
      <c r="J70" s="312">
        <f t="shared" si="22"/>
        <v>0.19750000000000001</v>
      </c>
      <c r="K70" s="313">
        <f t="shared" si="20"/>
        <v>51.902999999999999</v>
      </c>
      <c r="L70" s="239"/>
      <c r="M70" s="241"/>
      <c r="N70" s="204">
        <v>2025</v>
      </c>
      <c r="O70" s="207">
        <f t="shared" si="21"/>
        <v>0</v>
      </c>
      <c r="P70" s="207">
        <v>714</v>
      </c>
      <c r="R70" s="317"/>
      <c r="U70" s="316"/>
    </row>
    <row r="71" spans="1:21">
      <c r="A71" s="420"/>
      <c r="E71" s="239" t="s">
        <v>3954</v>
      </c>
      <c r="F71" s="239" t="s">
        <v>3974</v>
      </c>
      <c r="G71" s="239">
        <v>2021</v>
      </c>
      <c r="H71" s="239">
        <v>111</v>
      </c>
      <c r="I71" s="239" t="s">
        <v>3972</v>
      </c>
      <c r="J71" s="312">
        <v>0.72773972602739723</v>
      </c>
      <c r="K71" s="313">
        <f t="shared" si="20"/>
        <v>707.625</v>
      </c>
      <c r="L71" s="260">
        <f>IF(I71="Gas natural",VLOOKUP(F71,$D$46:$H$51,5,FALSE),VLOOKUP(F71,$D$46:$H$51,4,FALSE))</f>
        <v>0.41899999999999998</v>
      </c>
      <c r="M71" s="264">
        <f>K71/L71*VLOOKUP(I71,'Fact Emis Consolidado'!$D$4:$I$7,6,FALSE)</f>
        <v>351477.75633293559</v>
      </c>
      <c r="N71" s="204">
        <v>2026</v>
      </c>
      <c r="O71" s="207">
        <f t="shared" si="21"/>
        <v>0</v>
      </c>
      <c r="P71" s="207">
        <v>5889</v>
      </c>
      <c r="R71" s="317"/>
      <c r="U71" s="316"/>
    </row>
    <row r="72" spans="1:21">
      <c r="A72" s="420"/>
      <c r="E72" s="239" t="s">
        <v>3955</v>
      </c>
      <c r="F72" s="239" t="s">
        <v>3933</v>
      </c>
      <c r="G72" s="239">
        <v>2021</v>
      </c>
      <c r="H72" s="239">
        <v>150</v>
      </c>
      <c r="I72" s="239"/>
      <c r="J72" s="312">
        <f>4.74/24</f>
        <v>0.19750000000000001</v>
      </c>
      <c r="K72" s="313">
        <f t="shared" si="20"/>
        <v>259.51499999999999</v>
      </c>
      <c r="L72" s="239"/>
      <c r="M72" s="241"/>
      <c r="N72" s="204">
        <v>2027</v>
      </c>
      <c r="O72" s="207">
        <f t="shared" si="21"/>
        <v>4162.8396000000002</v>
      </c>
      <c r="P72" s="207">
        <v>2917</v>
      </c>
      <c r="R72" s="317"/>
      <c r="U72" s="316"/>
    </row>
    <row r="73" spans="1:21">
      <c r="A73" s="420"/>
      <c r="E73" s="239" t="s">
        <v>3956</v>
      </c>
      <c r="F73" s="239" t="s">
        <v>3937</v>
      </c>
      <c r="G73" s="239">
        <v>2022</v>
      </c>
      <c r="H73" s="239">
        <v>3</v>
      </c>
      <c r="I73" s="239"/>
      <c r="J73" s="312">
        <v>0.62</v>
      </c>
      <c r="K73" s="312">
        <f t="shared" si="20"/>
        <v>16.293600000000001</v>
      </c>
      <c r="L73" s="239"/>
      <c r="M73" s="241"/>
      <c r="N73" s="204">
        <v>2028</v>
      </c>
      <c r="O73" s="207">
        <f t="shared" si="21"/>
        <v>605.53499999999997</v>
      </c>
      <c r="P73" s="207">
        <v>185</v>
      </c>
      <c r="R73" s="317"/>
      <c r="U73" s="316"/>
    </row>
    <row r="74" spans="1:21">
      <c r="A74" s="420"/>
      <c r="E74" s="239" t="s">
        <v>3957</v>
      </c>
      <c r="F74" s="239" t="s">
        <v>3937</v>
      </c>
      <c r="G74" s="239">
        <v>2023</v>
      </c>
      <c r="H74" s="239">
        <v>30</v>
      </c>
      <c r="I74" s="239"/>
      <c r="J74" s="312">
        <v>0.62</v>
      </c>
      <c r="K74" s="312">
        <f t="shared" si="20"/>
        <v>162.93600000000001</v>
      </c>
      <c r="L74" s="239"/>
      <c r="M74" s="241"/>
      <c r="N74" s="204">
        <v>2029</v>
      </c>
      <c r="O74" s="207">
        <f t="shared" si="21"/>
        <v>0</v>
      </c>
      <c r="P74" s="207">
        <v>1592</v>
      </c>
      <c r="R74" s="317"/>
      <c r="U74" s="316"/>
    </row>
    <row r="75" spans="1:21">
      <c r="A75" s="420"/>
      <c r="E75" s="239" t="s">
        <v>3960</v>
      </c>
      <c r="F75" s="239" t="s">
        <v>3805</v>
      </c>
      <c r="G75" s="239">
        <v>2024</v>
      </c>
      <c r="H75" s="239">
        <v>6</v>
      </c>
      <c r="I75" s="239"/>
      <c r="J75" s="312">
        <v>0.3</v>
      </c>
      <c r="K75" s="313">
        <f t="shared" si="20"/>
        <v>15.768000000000001</v>
      </c>
      <c r="L75" s="239"/>
      <c r="M75" s="241"/>
      <c r="N75" s="204">
        <v>2030</v>
      </c>
      <c r="O75" s="207">
        <f>SUMIF($G$63:$G$82,N75,$K$63:$K$82)</f>
        <v>925.05600000000004</v>
      </c>
      <c r="P75" s="207">
        <v>219</v>
      </c>
      <c r="R75" s="317"/>
      <c r="U75" s="316"/>
    </row>
    <row r="76" spans="1:21">
      <c r="A76" s="420"/>
      <c r="E76" s="239" t="s">
        <v>3959</v>
      </c>
      <c r="F76" s="239" t="s">
        <v>3805</v>
      </c>
      <c r="G76" s="239">
        <v>2024</v>
      </c>
      <c r="H76" s="239">
        <v>4</v>
      </c>
      <c r="I76" s="239"/>
      <c r="J76" s="312">
        <v>0.3</v>
      </c>
      <c r="K76" s="313">
        <f t="shared" si="20"/>
        <v>10.512</v>
      </c>
      <c r="L76" s="239"/>
      <c r="M76" s="241"/>
      <c r="N76" s="204">
        <v>2031</v>
      </c>
      <c r="O76" s="207">
        <f t="shared" si="21"/>
        <v>0</v>
      </c>
      <c r="P76" s="207">
        <v>146</v>
      </c>
      <c r="R76" s="317"/>
      <c r="U76" s="316"/>
    </row>
    <row r="77" spans="1:21">
      <c r="A77" s="420"/>
      <c r="E77" s="239" t="s">
        <v>3958</v>
      </c>
      <c r="F77" s="239" t="s">
        <v>3933</v>
      </c>
      <c r="G77" s="239">
        <v>2024</v>
      </c>
      <c r="H77" s="239">
        <v>300</v>
      </c>
      <c r="I77" s="239"/>
      <c r="J77" s="312">
        <f>4.74/24</f>
        <v>0.19750000000000001</v>
      </c>
      <c r="K77" s="313">
        <f t="shared" si="20"/>
        <v>519.03</v>
      </c>
      <c r="L77" s="239"/>
      <c r="M77" s="241"/>
      <c r="N77" s="204">
        <v>2032</v>
      </c>
      <c r="O77" s="207">
        <f t="shared" si="21"/>
        <v>0</v>
      </c>
      <c r="P77" s="207">
        <v>5834</v>
      </c>
      <c r="R77" s="317"/>
      <c r="U77" s="316"/>
    </row>
    <row r="78" spans="1:21">
      <c r="A78" s="420"/>
      <c r="E78" s="239" t="s">
        <v>3961</v>
      </c>
      <c r="F78" s="239" t="s">
        <v>3938</v>
      </c>
      <c r="G78" s="239">
        <v>2027</v>
      </c>
      <c r="H78" s="239">
        <v>450</v>
      </c>
      <c r="I78" s="239" t="s">
        <v>3972</v>
      </c>
      <c r="J78" s="312">
        <v>0.97</v>
      </c>
      <c r="K78" s="313">
        <f t="shared" si="20"/>
        <v>3823.74</v>
      </c>
      <c r="L78" s="260">
        <f>IF(I78="Gas natural",VLOOKUP(F78,$D$46:$H$51,5,FALSE),VLOOKUP(F78,$D$46:$H$51,4,FALSE))</f>
        <v>0.50800000000000001</v>
      </c>
      <c r="M78" s="264">
        <f>K78/L78*VLOOKUP(I78,'Fact Emis Consolidado'!$D$4:$I$7,6,FALSE)</f>
        <v>1566510.6161211024</v>
      </c>
      <c r="N78" s="204"/>
      <c r="O78" s="208"/>
      <c r="P78" s="207">
        <v>8292</v>
      </c>
      <c r="R78" s="317"/>
      <c r="U78" s="316"/>
    </row>
    <row r="79" spans="1:21">
      <c r="A79" s="420"/>
      <c r="E79" s="239" t="s">
        <v>3962</v>
      </c>
      <c r="F79" s="239" t="s">
        <v>3933</v>
      </c>
      <c r="G79" s="239">
        <v>2027</v>
      </c>
      <c r="H79" s="239">
        <v>100</v>
      </c>
      <c r="I79" s="239"/>
      <c r="J79" s="312">
        <f t="shared" ref="J79:J81" si="23">4.74/24</f>
        <v>0.19750000000000001</v>
      </c>
      <c r="K79" s="313">
        <f t="shared" si="20"/>
        <v>173.01</v>
      </c>
      <c r="L79" s="239"/>
      <c r="M79" s="241"/>
      <c r="N79" s="204"/>
      <c r="P79" s="207">
        <v>1945</v>
      </c>
      <c r="R79" s="317"/>
      <c r="U79" s="316"/>
    </row>
    <row r="80" spans="1:21">
      <c r="A80" s="420"/>
      <c r="E80" s="239" t="s">
        <v>3963</v>
      </c>
      <c r="F80" s="239" t="s">
        <v>3933</v>
      </c>
      <c r="G80" s="239">
        <v>2027</v>
      </c>
      <c r="H80" s="239">
        <v>96</v>
      </c>
      <c r="I80" s="239"/>
      <c r="J80" s="312">
        <f t="shared" si="23"/>
        <v>0.19750000000000001</v>
      </c>
      <c r="K80" s="313">
        <f t="shared" si="20"/>
        <v>166.08960000000002</v>
      </c>
      <c r="L80" s="239"/>
      <c r="M80" s="241"/>
      <c r="N80" s="204"/>
      <c r="P80" s="207">
        <v>1871</v>
      </c>
      <c r="R80" s="317"/>
      <c r="U80" s="316"/>
    </row>
    <row r="81" spans="1:21">
      <c r="A81" s="420"/>
      <c r="E81" s="239" t="s">
        <v>3964</v>
      </c>
      <c r="F81" s="239" t="s">
        <v>3933</v>
      </c>
      <c r="G81" s="239">
        <v>2028</v>
      </c>
      <c r="H81" s="239">
        <v>350</v>
      </c>
      <c r="I81" s="239"/>
      <c r="J81" s="312">
        <f t="shared" si="23"/>
        <v>0.19750000000000001</v>
      </c>
      <c r="K81" s="313">
        <f t="shared" si="20"/>
        <v>605.53499999999997</v>
      </c>
      <c r="L81" s="239"/>
      <c r="M81" s="241"/>
      <c r="N81" s="204"/>
      <c r="P81" s="207">
        <v>6806</v>
      </c>
      <c r="R81" s="317"/>
      <c r="U81" s="316"/>
    </row>
    <row r="82" spans="1:21">
      <c r="A82" s="420"/>
      <c r="E82" s="239" t="s">
        <v>3965</v>
      </c>
      <c r="F82" s="239" t="s">
        <v>3805</v>
      </c>
      <c r="G82" s="239">
        <v>2030</v>
      </c>
      <c r="H82" s="239">
        <v>352</v>
      </c>
      <c r="I82" s="239"/>
      <c r="J82" s="312">
        <v>0.3</v>
      </c>
      <c r="K82" s="313">
        <f t="shared" si="20"/>
        <v>925.05600000000004</v>
      </c>
      <c r="L82" s="239"/>
      <c r="M82" s="241"/>
      <c r="N82" s="204"/>
      <c r="O82" s="280"/>
      <c r="P82" s="207">
        <v>12815</v>
      </c>
      <c r="R82" s="317"/>
      <c r="U82" s="316"/>
    </row>
    <row r="83" spans="1:21" ht="63.75" customHeight="1">
      <c r="A83" s="420"/>
      <c r="E83" s="423" t="s">
        <v>4119</v>
      </c>
      <c r="F83" s="423"/>
      <c r="G83" s="423"/>
      <c r="H83" s="423"/>
      <c r="I83" s="423"/>
      <c r="J83" s="423"/>
      <c r="K83" s="423"/>
      <c r="L83" s="423"/>
      <c r="M83" s="423"/>
      <c r="R83" s="315"/>
      <c r="U83" s="316"/>
    </row>
    <row r="84" spans="1:21">
      <c r="A84" s="420"/>
    </row>
    <row r="85" spans="1:21" s="301" customFormat="1">
      <c r="N85" s="302"/>
    </row>
    <row r="86" spans="1:21">
      <c r="A86" s="421" t="s">
        <v>4090</v>
      </c>
    </row>
    <row r="87" spans="1:21">
      <c r="A87" s="421"/>
      <c r="D87" s="429" t="s">
        <v>4035</v>
      </c>
      <c r="E87" s="429"/>
      <c r="F87" s="429"/>
      <c r="G87" s="429"/>
      <c r="H87" s="429"/>
    </row>
    <row r="88" spans="1:21" ht="13.5">
      <c r="A88" s="421"/>
      <c r="D88" s="267" t="s">
        <v>3947</v>
      </c>
      <c r="E88" s="238" t="s">
        <v>4016</v>
      </c>
      <c r="F88" s="428" t="s">
        <v>4031</v>
      </c>
      <c r="G88" s="428"/>
      <c r="H88" s="428"/>
    </row>
    <row r="89" spans="1:21">
      <c r="A89" s="421"/>
      <c r="D89" s="267">
        <v>2019</v>
      </c>
      <c r="E89" s="268">
        <f>M65</f>
        <v>3157389.1751596434</v>
      </c>
      <c r="F89" s="425" t="s">
        <v>4032</v>
      </c>
      <c r="G89" s="425"/>
      <c r="H89" s="425"/>
    </row>
    <row r="90" spans="1:21">
      <c r="A90" s="421"/>
      <c r="D90" s="267">
        <v>2021</v>
      </c>
      <c r="E90" s="268">
        <f>M71</f>
        <v>351477.75633293559</v>
      </c>
      <c r="F90" s="425" t="s">
        <v>4032</v>
      </c>
      <c r="G90" s="425"/>
      <c r="H90" s="425"/>
    </row>
    <row r="91" spans="1:21">
      <c r="A91" s="421"/>
      <c r="D91" s="267">
        <v>2023</v>
      </c>
      <c r="E91" s="268">
        <f>-SUM(M6:M13)</f>
        <v>-2708600.3559138486</v>
      </c>
      <c r="F91" s="425" t="s">
        <v>4033</v>
      </c>
      <c r="G91" s="425"/>
      <c r="H91" s="425"/>
    </row>
    <row r="92" spans="1:21">
      <c r="A92" s="421"/>
      <c r="D92" s="267">
        <v>2027</v>
      </c>
      <c r="E92" s="268">
        <f>M78</f>
        <v>1566510.6161211024</v>
      </c>
      <c r="F92" s="425" t="s">
        <v>4032</v>
      </c>
      <c r="G92" s="425"/>
      <c r="H92" s="425"/>
    </row>
    <row r="93" spans="1:21">
      <c r="A93" s="421"/>
      <c r="D93" s="267">
        <v>2028</v>
      </c>
      <c r="E93" s="268">
        <f>-SUM(M14:M16)</f>
        <v>-1815702.7022362202</v>
      </c>
      <c r="F93" s="425" t="s">
        <v>4033</v>
      </c>
      <c r="G93" s="425"/>
      <c r="H93" s="425"/>
    </row>
    <row r="94" spans="1:21">
      <c r="A94" s="421"/>
      <c r="D94" s="250" t="s">
        <v>4030</v>
      </c>
    </row>
    <row r="95" spans="1:21">
      <c r="A95" s="421"/>
    </row>
    <row r="96" spans="1:21" s="301" customFormat="1">
      <c r="N96" s="302"/>
    </row>
    <row r="97" spans="1:32">
      <c r="A97" s="420" t="s">
        <v>4091</v>
      </c>
      <c r="D97" s="307" t="s">
        <v>4142</v>
      </c>
      <c r="E97" s="306"/>
    </row>
    <row r="98" spans="1:32">
      <c r="A98" s="420"/>
      <c r="D98" s="204" t="s">
        <v>4143</v>
      </c>
    </row>
    <row r="99" spans="1:32">
      <c r="A99" s="420"/>
    </row>
    <row r="100" spans="1:32">
      <c r="A100" s="420"/>
    </row>
    <row r="101" spans="1:32">
      <c r="A101" s="420"/>
    </row>
    <row r="102" spans="1:32">
      <c r="A102" s="420"/>
      <c r="D102" s="307" t="s">
        <v>4114</v>
      </c>
      <c r="E102" s="306"/>
      <c r="F102" s="306"/>
      <c r="G102" s="306"/>
      <c r="H102" s="306"/>
    </row>
    <row r="103" spans="1:32">
      <c r="A103" s="420"/>
      <c r="U103" s="422" t="s">
        <v>4057</v>
      </c>
      <c r="X103" s="380" t="s">
        <v>4162</v>
      </c>
      <c r="Y103" s="381"/>
      <c r="Z103" s="381"/>
      <c r="AA103" s="381"/>
    </row>
    <row r="104" spans="1:32" ht="27" customHeight="1">
      <c r="A104" s="420"/>
      <c r="C104" s="340" t="s">
        <v>4136</v>
      </c>
      <c r="E104" s="237" t="s">
        <v>4025</v>
      </c>
      <c r="F104" s="237" t="s">
        <v>4021</v>
      </c>
      <c r="G104" s="238" t="s">
        <v>4026</v>
      </c>
      <c r="H104" s="238" t="s">
        <v>4023</v>
      </c>
      <c r="I104" s="237" t="s">
        <v>3856</v>
      </c>
      <c r="J104" s="238" t="s">
        <v>3999</v>
      </c>
      <c r="K104" s="238" t="s">
        <v>4027</v>
      </c>
      <c r="L104" s="237" t="s">
        <v>3971</v>
      </c>
      <c r="M104" s="238" t="s">
        <v>4130</v>
      </c>
      <c r="N104" s="311" t="s">
        <v>3947</v>
      </c>
      <c r="O104" s="206" t="s">
        <v>4116</v>
      </c>
      <c r="P104" s="320" t="s">
        <v>4019</v>
      </c>
      <c r="U104" s="422"/>
      <c r="X104" s="237" t="s">
        <v>4025</v>
      </c>
      <c r="Y104" s="237" t="s">
        <v>4021</v>
      </c>
      <c r="Z104" s="238" t="s">
        <v>4026</v>
      </c>
      <c r="AA104" s="238" t="s">
        <v>4023</v>
      </c>
      <c r="AB104" s="237" t="s">
        <v>3856</v>
      </c>
      <c r="AC104" s="238" t="s">
        <v>3999</v>
      </c>
      <c r="AD104" s="238" t="s">
        <v>4027</v>
      </c>
      <c r="AE104" s="237" t="s">
        <v>3971</v>
      </c>
      <c r="AF104" s="238" t="s">
        <v>4019</v>
      </c>
    </row>
    <row r="105" spans="1:32">
      <c r="A105" s="420"/>
      <c r="E105" s="239" t="s">
        <v>4060</v>
      </c>
      <c r="F105" s="239" t="s">
        <v>3938</v>
      </c>
      <c r="G105" s="239">
        <v>2020</v>
      </c>
      <c r="H105" s="239">
        <v>907</v>
      </c>
      <c r="I105" s="239" t="s">
        <v>3972</v>
      </c>
      <c r="J105" s="312">
        <v>0.97</v>
      </c>
      <c r="K105" s="240">
        <f>H105*365*24*J105/1000</f>
        <v>7706.960399999999</v>
      </c>
      <c r="L105" s="325">
        <f>IF(I105="Gas natural",VLOOKUP(F105,$D$46:$H$51,5,FALSE),VLOOKUP(F105,$D$46:$H$51,4,FALSE))</f>
        <v>0.50800000000000001</v>
      </c>
      <c r="M105" s="326">
        <f>K105/L105*VLOOKUP(I105,'Fact Emis Consolidado'!$D$4:$I$7,6,FALSE)</f>
        <v>3157389.1751596434</v>
      </c>
      <c r="N105" s="204">
        <v>2018</v>
      </c>
      <c r="O105" s="207">
        <f t="shared" ref="O105:O112" si="24">SUMIF($G$105:$G$138,N105,$K$105:$K$138)</f>
        <v>0</v>
      </c>
      <c r="P105" s="353">
        <f>SUMIF($G$105:$G$138,N105,$M$105:$M$138)</f>
        <v>0</v>
      </c>
      <c r="U105" s="422"/>
      <c r="X105" s="239" t="s">
        <v>4100</v>
      </c>
      <c r="Y105" s="467" t="s">
        <v>4125</v>
      </c>
      <c r="Z105" s="464">
        <v>2019</v>
      </c>
      <c r="AA105" s="465">
        <v>30</v>
      </c>
      <c r="AB105" s="239"/>
      <c r="AC105" s="338">
        <v>0.19750000000000001</v>
      </c>
      <c r="AD105" s="466">
        <v>51.902999999999999</v>
      </c>
      <c r="AE105" s="325"/>
      <c r="AF105" s="326"/>
    </row>
    <row r="106" spans="1:32">
      <c r="A106" s="420"/>
      <c r="C106" s="204" t="s">
        <v>3794</v>
      </c>
      <c r="E106" s="239" t="s">
        <v>4099</v>
      </c>
      <c r="F106" s="239" t="s">
        <v>3938</v>
      </c>
      <c r="G106" s="239">
        <v>2028</v>
      </c>
      <c r="H106" s="239">
        <v>415</v>
      </c>
      <c r="I106" s="239" t="s">
        <v>3972</v>
      </c>
      <c r="J106" s="312">
        <v>0.97</v>
      </c>
      <c r="K106" s="240">
        <f t="shared" ref="K106:K138" si="25">H106*365*24*J106/1000</f>
        <v>3526.3380000000002</v>
      </c>
      <c r="L106" s="325">
        <f>IF(I106="Gas natural",VLOOKUP(F106,$D$46:$H$51,5,FALSE),VLOOKUP(F106,$D$46:$H$51,4,FALSE))</f>
        <v>0.50800000000000001</v>
      </c>
      <c r="M106" s="326">
        <f>K106/L106*VLOOKUP(I106,'Fact Emis Consolidado'!$D$4:$I$7,6,FALSE)</f>
        <v>1444670.9015339056</v>
      </c>
      <c r="N106" s="204">
        <v>2019</v>
      </c>
      <c r="O106" s="207">
        <f>SUMIF($G$105:$G$138,N106,$K$105:$K$138)</f>
        <v>1406.5712999999998</v>
      </c>
      <c r="P106" s="354">
        <f t="shared" ref="P106:P119" si="26">SUMIF($G$105:$G$138,N106,$M$105:$M$138)</f>
        <v>0</v>
      </c>
      <c r="U106" s="422"/>
      <c r="X106" s="239" t="s">
        <v>4104</v>
      </c>
      <c r="Y106" s="467" t="s">
        <v>4125</v>
      </c>
      <c r="Z106" s="464">
        <v>2019</v>
      </c>
      <c r="AA106" s="465">
        <v>30</v>
      </c>
      <c r="AB106" s="239"/>
      <c r="AC106" s="338">
        <v>0.19750000000000001</v>
      </c>
      <c r="AD106" s="466">
        <v>51.902999999999999</v>
      </c>
      <c r="AE106" s="325"/>
      <c r="AF106" s="326"/>
    </row>
    <row r="107" spans="1:32">
      <c r="A107" s="420"/>
      <c r="E107" s="239" t="s">
        <v>4100</v>
      </c>
      <c r="F107" s="239" t="s">
        <v>4125</v>
      </c>
      <c r="G107" s="239">
        <v>2019</v>
      </c>
      <c r="H107" s="239">
        <v>30</v>
      </c>
      <c r="I107" s="239"/>
      <c r="J107" s="312">
        <f>4.74/24</f>
        <v>0.19750000000000001</v>
      </c>
      <c r="K107" s="240">
        <f t="shared" si="25"/>
        <v>51.902999999999999</v>
      </c>
      <c r="L107" s="325"/>
      <c r="M107" s="326"/>
      <c r="N107" s="204">
        <v>2020</v>
      </c>
      <c r="O107" s="207">
        <f>SUMIF($G$105:$G$138,N107,$K$105:$K$138)</f>
        <v>7706.960399999999</v>
      </c>
      <c r="P107" s="353">
        <f t="shared" si="26"/>
        <v>3157389.1751596434</v>
      </c>
      <c r="U107" s="422"/>
      <c r="X107" s="239" t="s">
        <v>4062</v>
      </c>
      <c r="Y107" s="467" t="s">
        <v>4125</v>
      </c>
      <c r="Z107" s="464">
        <v>2019</v>
      </c>
      <c r="AA107" s="465">
        <v>150</v>
      </c>
      <c r="AB107" s="239"/>
      <c r="AC107" s="338">
        <v>0.19750000000000001</v>
      </c>
      <c r="AD107" s="466">
        <v>259.51499999999999</v>
      </c>
      <c r="AE107" s="325"/>
      <c r="AF107" s="326"/>
    </row>
    <row r="108" spans="1:32">
      <c r="A108" s="420"/>
      <c r="E108" s="239" t="s">
        <v>4101</v>
      </c>
      <c r="F108" s="239" t="s">
        <v>4125</v>
      </c>
      <c r="G108" s="239">
        <v>2019</v>
      </c>
      <c r="H108" s="239">
        <v>30</v>
      </c>
      <c r="I108" s="239"/>
      <c r="J108" s="312">
        <f t="shared" ref="J108:J135" si="27">4.74/24</f>
        <v>0.19750000000000001</v>
      </c>
      <c r="K108" s="240">
        <f t="shared" si="25"/>
        <v>51.902999999999999</v>
      </c>
      <c r="L108" s="325"/>
      <c r="M108" s="326"/>
      <c r="N108" s="204">
        <v>2021</v>
      </c>
      <c r="O108" s="207">
        <f t="shared" si="24"/>
        <v>0</v>
      </c>
      <c r="P108" s="354">
        <f t="shared" si="26"/>
        <v>0</v>
      </c>
      <c r="U108" s="422"/>
      <c r="X108" s="239" t="s">
        <v>4109</v>
      </c>
      <c r="Y108" s="467" t="s">
        <v>4125</v>
      </c>
      <c r="Z108" s="464">
        <v>2019</v>
      </c>
      <c r="AA108" s="465">
        <v>150</v>
      </c>
      <c r="AB108" s="239"/>
      <c r="AC108" s="338">
        <v>0.19750000000000001</v>
      </c>
      <c r="AD108" s="466">
        <v>259.51499999999999</v>
      </c>
      <c r="AE108" s="325"/>
      <c r="AF108" s="326"/>
    </row>
    <row r="109" spans="1:32">
      <c r="A109" s="420"/>
      <c r="C109" s="204" t="s">
        <v>4076</v>
      </c>
      <c r="E109" s="239" t="s">
        <v>4102</v>
      </c>
      <c r="F109" s="239" t="s">
        <v>4125</v>
      </c>
      <c r="G109" s="239">
        <v>2019</v>
      </c>
      <c r="H109" s="239">
        <v>30</v>
      </c>
      <c r="I109" s="239"/>
      <c r="J109" s="312">
        <f t="shared" si="27"/>
        <v>0.19750000000000001</v>
      </c>
      <c r="K109" s="240">
        <f t="shared" si="25"/>
        <v>51.902999999999999</v>
      </c>
      <c r="L109" s="325"/>
      <c r="M109" s="326"/>
      <c r="N109" s="204">
        <v>2022</v>
      </c>
      <c r="O109" s="207">
        <f t="shared" si="24"/>
        <v>0</v>
      </c>
      <c r="P109" s="353">
        <f t="shared" si="26"/>
        <v>0</v>
      </c>
      <c r="U109" s="422"/>
      <c r="X109" s="239" t="s">
        <v>4163</v>
      </c>
      <c r="Y109" s="467" t="s">
        <v>4125</v>
      </c>
      <c r="Z109" s="464">
        <v>2019</v>
      </c>
      <c r="AA109" s="465">
        <v>4</v>
      </c>
      <c r="AB109" s="239"/>
      <c r="AC109" s="338">
        <v>0.19750000000000001</v>
      </c>
      <c r="AD109" s="466">
        <v>6.9204000000000008</v>
      </c>
      <c r="AE109" s="325"/>
      <c r="AF109" s="326"/>
    </row>
    <row r="110" spans="1:32">
      <c r="A110" s="420"/>
      <c r="E110" s="239" t="s">
        <v>4103</v>
      </c>
      <c r="F110" s="239" t="s">
        <v>4125</v>
      </c>
      <c r="G110" s="239">
        <v>2019</v>
      </c>
      <c r="H110" s="239">
        <v>148</v>
      </c>
      <c r="I110" s="239"/>
      <c r="J110" s="312">
        <f t="shared" si="27"/>
        <v>0.19750000000000001</v>
      </c>
      <c r="K110" s="240">
        <f t="shared" si="25"/>
        <v>256.0548</v>
      </c>
      <c r="L110" s="325"/>
      <c r="M110" s="326"/>
      <c r="N110" s="204">
        <v>2023</v>
      </c>
      <c r="O110" s="207">
        <f t="shared" si="24"/>
        <v>86.724000000000004</v>
      </c>
      <c r="P110" s="354">
        <f t="shared" si="26"/>
        <v>0</v>
      </c>
      <c r="U110" s="422"/>
      <c r="X110" s="239" t="s">
        <v>4163</v>
      </c>
      <c r="Y110" s="467" t="s">
        <v>4125</v>
      </c>
      <c r="Z110" s="464">
        <v>2019</v>
      </c>
      <c r="AA110" s="465">
        <v>4</v>
      </c>
      <c r="AB110" s="239"/>
      <c r="AC110" s="338">
        <v>0.19750000000000001</v>
      </c>
      <c r="AD110" s="466">
        <v>6.9204000000000008</v>
      </c>
      <c r="AE110" s="325"/>
      <c r="AF110" s="326"/>
    </row>
    <row r="111" spans="1:32">
      <c r="A111" s="420"/>
      <c r="C111" s="204" t="s">
        <v>4074</v>
      </c>
      <c r="E111" s="239" t="s">
        <v>4062</v>
      </c>
      <c r="F111" s="239" t="s">
        <v>4125</v>
      </c>
      <c r="G111" s="239">
        <v>2019</v>
      </c>
      <c r="H111" s="239">
        <v>150</v>
      </c>
      <c r="I111" s="239"/>
      <c r="J111" s="312">
        <f t="shared" si="27"/>
        <v>0.19750000000000001</v>
      </c>
      <c r="K111" s="240">
        <f t="shared" si="25"/>
        <v>259.51499999999999</v>
      </c>
      <c r="L111" s="325"/>
      <c r="M111" s="326"/>
      <c r="N111" s="204">
        <v>2024</v>
      </c>
      <c r="O111" s="207">
        <f t="shared" si="24"/>
        <v>2.6280000000000001</v>
      </c>
      <c r="P111" s="353">
        <f t="shared" si="26"/>
        <v>0</v>
      </c>
      <c r="U111" s="422"/>
      <c r="X111" s="239" t="s">
        <v>4163</v>
      </c>
      <c r="Y111" s="467" t="s">
        <v>4125</v>
      </c>
      <c r="Z111" s="464">
        <v>2019</v>
      </c>
      <c r="AA111" s="465">
        <v>7</v>
      </c>
      <c r="AB111" s="239"/>
      <c r="AC111" s="338">
        <v>0.19750000000000001</v>
      </c>
      <c r="AD111" s="466">
        <v>12.110700000000001</v>
      </c>
      <c r="AE111" s="325"/>
      <c r="AF111" s="326"/>
    </row>
    <row r="112" spans="1:32">
      <c r="A112" s="420"/>
      <c r="C112" s="204" t="s">
        <v>4075</v>
      </c>
      <c r="E112" s="239" t="s">
        <v>4126</v>
      </c>
      <c r="F112" s="239" t="s">
        <v>4125</v>
      </c>
      <c r="G112" s="239">
        <v>2019</v>
      </c>
      <c r="H112" s="239">
        <v>4</v>
      </c>
      <c r="I112" s="239"/>
      <c r="J112" s="312">
        <f t="shared" si="27"/>
        <v>0.19750000000000001</v>
      </c>
      <c r="K112" s="240">
        <f t="shared" si="25"/>
        <v>6.9204000000000008</v>
      </c>
      <c r="L112" s="325"/>
      <c r="M112" s="326"/>
      <c r="N112" s="204">
        <v>2025</v>
      </c>
      <c r="O112" s="207">
        <f t="shared" si="24"/>
        <v>216.26249999999999</v>
      </c>
      <c r="P112" s="354">
        <f t="shared" si="26"/>
        <v>0</v>
      </c>
      <c r="U112" s="422"/>
      <c r="X112" s="239" t="s">
        <v>4101</v>
      </c>
      <c r="Y112" s="467" t="s">
        <v>4125</v>
      </c>
      <c r="Z112" s="464">
        <v>2019</v>
      </c>
      <c r="AA112" s="465">
        <v>30</v>
      </c>
      <c r="AB112" s="239"/>
      <c r="AC112" s="338">
        <v>0.19750000000000001</v>
      </c>
      <c r="AD112" s="466">
        <v>51.902999999999999</v>
      </c>
      <c r="AE112" s="325"/>
      <c r="AF112" s="326"/>
    </row>
    <row r="113" spans="1:32">
      <c r="A113" s="420"/>
      <c r="E113" s="239" t="s">
        <v>4127</v>
      </c>
      <c r="F113" s="239" t="s">
        <v>4125</v>
      </c>
      <c r="G113" s="239">
        <v>2019</v>
      </c>
      <c r="H113" s="239">
        <v>7</v>
      </c>
      <c r="I113" s="239"/>
      <c r="J113" s="312">
        <f t="shared" si="27"/>
        <v>0.19750000000000001</v>
      </c>
      <c r="K113" s="240">
        <f t="shared" si="25"/>
        <v>12.110700000000001</v>
      </c>
      <c r="L113" s="325"/>
      <c r="M113" s="326"/>
      <c r="N113" s="204">
        <v>2026</v>
      </c>
      <c r="O113" s="207">
        <f>SUMIF($G$105:$G$138,N113,$K$105:$K$138)</f>
        <v>259.51499999999999</v>
      </c>
      <c r="P113" s="353">
        <f t="shared" si="26"/>
        <v>0</v>
      </c>
      <c r="U113" s="422"/>
      <c r="X113" s="239" t="s">
        <v>4108</v>
      </c>
      <c r="Y113" s="467" t="s">
        <v>4125</v>
      </c>
      <c r="Z113" s="464">
        <v>2019</v>
      </c>
      <c r="AA113" s="465">
        <v>30</v>
      </c>
      <c r="AB113" s="239"/>
      <c r="AC113" s="338">
        <v>0.19750000000000001</v>
      </c>
      <c r="AD113" s="466">
        <v>51.902999999999999</v>
      </c>
      <c r="AE113" s="325"/>
      <c r="AF113" s="326"/>
    </row>
    <row r="114" spans="1:32">
      <c r="A114" s="420"/>
      <c r="E114" s="239" t="s">
        <v>4128</v>
      </c>
      <c r="F114" s="239" t="s">
        <v>4125</v>
      </c>
      <c r="G114" s="239">
        <v>2019</v>
      </c>
      <c r="H114" s="239">
        <v>4</v>
      </c>
      <c r="I114" s="239"/>
      <c r="J114" s="312">
        <f t="shared" si="27"/>
        <v>0.19750000000000001</v>
      </c>
      <c r="K114" s="240">
        <f t="shared" si="25"/>
        <v>6.9204000000000008</v>
      </c>
      <c r="L114" s="325"/>
      <c r="M114" s="326"/>
      <c r="N114" s="204">
        <v>2027</v>
      </c>
      <c r="O114" s="207">
        <f t="shared" ref="O114:O119" si="28">SUMIF($G$105:$G$138,N114,$K$105:$K$138)</f>
        <v>214.5324</v>
      </c>
      <c r="P114" s="354">
        <f t="shared" si="26"/>
        <v>0</v>
      </c>
      <c r="U114" s="422"/>
      <c r="X114" s="239" t="s">
        <v>4107</v>
      </c>
      <c r="Y114" s="467" t="s">
        <v>4125</v>
      </c>
      <c r="Z114" s="464">
        <v>2019</v>
      </c>
      <c r="AA114" s="465">
        <v>30</v>
      </c>
      <c r="AB114" s="239"/>
      <c r="AC114" s="338">
        <v>0.19750000000000001</v>
      </c>
      <c r="AD114" s="466">
        <v>51.902999999999999</v>
      </c>
      <c r="AE114" s="325"/>
      <c r="AF114" s="326"/>
    </row>
    <row r="115" spans="1:32">
      <c r="A115" s="420"/>
      <c r="E115" s="239" t="s">
        <v>4104</v>
      </c>
      <c r="F115" s="239" t="s">
        <v>4125</v>
      </c>
      <c r="G115" s="239">
        <v>2019</v>
      </c>
      <c r="H115" s="239">
        <v>30</v>
      </c>
      <c r="I115" s="239"/>
      <c r="J115" s="312">
        <f t="shared" si="27"/>
        <v>0.19750000000000001</v>
      </c>
      <c r="K115" s="240">
        <f t="shared" si="25"/>
        <v>51.902999999999999</v>
      </c>
      <c r="L115" s="325"/>
      <c r="M115" s="326"/>
      <c r="N115" s="204">
        <v>2028</v>
      </c>
      <c r="O115" s="207">
        <f t="shared" si="28"/>
        <v>3785.8530000000005</v>
      </c>
      <c r="P115" s="353">
        <f>SUMIF($G$105:$G$138,N115,$M$105:$M$138)</f>
        <v>1444670.9015339056</v>
      </c>
      <c r="U115" s="422"/>
      <c r="X115" s="239" t="s">
        <v>4106</v>
      </c>
      <c r="Y115" s="467" t="s">
        <v>4125</v>
      </c>
      <c r="Z115" s="464">
        <v>2019</v>
      </c>
      <c r="AA115" s="465">
        <v>30</v>
      </c>
      <c r="AB115" s="239"/>
      <c r="AC115" s="338">
        <v>0.19750000000000001</v>
      </c>
      <c r="AD115" s="466">
        <v>51.902999999999999</v>
      </c>
      <c r="AE115" s="325"/>
      <c r="AF115" s="326"/>
    </row>
    <row r="116" spans="1:32">
      <c r="A116" s="420"/>
      <c r="E116" s="239" t="s">
        <v>4105</v>
      </c>
      <c r="F116" s="239" t="s">
        <v>4125</v>
      </c>
      <c r="G116" s="239">
        <v>2019</v>
      </c>
      <c r="H116" s="239">
        <v>30</v>
      </c>
      <c r="I116" s="239"/>
      <c r="J116" s="312">
        <f t="shared" si="27"/>
        <v>0.19750000000000001</v>
      </c>
      <c r="K116" s="240">
        <f t="shared" si="25"/>
        <v>51.902999999999999</v>
      </c>
      <c r="L116" s="325"/>
      <c r="M116" s="326"/>
      <c r="N116" s="204">
        <v>2029</v>
      </c>
      <c r="O116" s="207">
        <f>SUMIF($G$105:$G$138,N116,$K$105:$K$138)</f>
        <v>173.01</v>
      </c>
      <c r="P116" s="354">
        <f t="shared" si="26"/>
        <v>0</v>
      </c>
      <c r="U116" s="422"/>
      <c r="X116" s="239" t="s">
        <v>4105</v>
      </c>
      <c r="Y116" s="467" t="s">
        <v>4125</v>
      </c>
      <c r="Z116" s="464">
        <v>2019</v>
      </c>
      <c r="AA116" s="465">
        <v>30</v>
      </c>
      <c r="AB116" s="239"/>
      <c r="AC116" s="338">
        <v>0.19750000000000001</v>
      </c>
      <c r="AD116" s="466">
        <v>51.902999999999999</v>
      </c>
      <c r="AE116" s="325"/>
      <c r="AF116" s="326"/>
    </row>
    <row r="117" spans="1:32">
      <c r="A117" s="420"/>
      <c r="E117" s="239" t="s">
        <v>4106</v>
      </c>
      <c r="F117" s="239" t="s">
        <v>4125</v>
      </c>
      <c r="G117" s="239">
        <v>2019</v>
      </c>
      <c r="H117" s="239">
        <v>30</v>
      </c>
      <c r="I117" s="239"/>
      <c r="J117" s="312">
        <f t="shared" si="27"/>
        <v>0.19750000000000001</v>
      </c>
      <c r="K117" s="240">
        <f t="shared" si="25"/>
        <v>51.902999999999999</v>
      </c>
      <c r="L117" s="325"/>
      <c r="M117" s="326"/>
      <c r="N117" s="204">
        <v>2030</v>
      </c>
      <c r="O117" s="207">
        <f t="shared" si="28"/>
        <v>0</v>
      </c>
      <c r="P117" s="353">
        <f t="shared" si="26"/>
        <v>0</v>
      </c>
      <c r="U117" s="422"/>
      <c r="X117" s="239" t="s">
        <v>4102</v>
      </c>
      <c r="Y117" s="467" t="s">
        <v>4125</v>
      </c>
      <c r="Z117" s="464">
        <v>2019</v>
      </c>
      <c r="AA117" s="465">
        <v>30</v>
      </c>
      <c r="AB117" s="239"/>
      <c r="AC117" s="338">
        <v>0.19750000000000001</v>
      </c>
      <c r="AD117" s="466">
        <v>51.902999999999999</v>
      </c>
      <c r="AE117" s="325"/>
      <c r="AF117" s="326"/>
    </row>
    <row r="118" spans="1:32">
      <c r="A118" s="420"/>
      <c r="E118" s="239" t="s">
        <v>4107</v>
      </c>
      <c r="F118" s="239" t="s">
        <v>4125</v>
      </c>
      <c r="G118" s="239">
        <v>2019</v>
      </c>
      <c r="H118" s="239">
        <v>30</v>
      </c>
      <c r="I118" s="239"/>
      <c r="J118" s="312">
        <f t="shared" si="27"/>
        <v>0.19750000000000001</v>
      </c>
      <c r="K118" s="240">
        <f t="shared" si="25"/>
        <v>51.902999999999999</v>
      </c>
      <c r="L118" s="325"/>
      <c r="M118" s="326"/>
      <c r="N118" s="204">
        <v>2031</v>
      </c>
      <c r="O118" s="207">
        <f t="shared" si="28"/>
        <v>0</v>
      </c>
      <c r="P118" s="354">
        <f t="shared" si="26"/>
        <v>0</v>
      </c>
      <c r="U118" s="422"/>
      <c r="X118" s="239" t="s">
        <v>4063</v>
      </c>
      <c r="Y118" s="467" t="s">
        <v>4125</v>
      </c>
      <c r="Z118" s="464">
        <v>2019</v>
      </c>
      <c r="AA118" s="465">
        <v>80</v>
      </c>
      <c r="AB118" s="239"/>
      <c r="AC118" s="338">
        <v>0.19750000000000001</v>
      </c>
      <c r="AD118" s="466">
        <v>138.40799999999999</v>
      </c>
      <c r="AE118" s="325"/>
      <c r="AF118" s="326"/>
    </row>
    <row r="119" spans="1:32">
      <c r="A119" s="420"/>
      <c r="E119" s="239" t="s">
        <v>4108</v>
      </c>
      <c r="F119" s="239" t="s">
        <v>4125</v>
      </c>
      <c r="G119" s="239">
        <v>2019</v>
      </c>
      <c r="H119" s="239">
        <v>30</v>
      </c>
      <c r="I119" s="239"/>
      <c r="J119" s="312">
        <f t="shared" si="27"/>
        <v>0.19750000000000001</v>
      </c>
      <c r="K119" s="240">
        <f t="shared" si="25"/>
        <v>51.902999999999999</v>
      </c>
      <c r="L119" s="325"/>
      <c r="M119" s="326"/>
      <c r="N119" s="204">
        <v>2032</v>
      </c>
      <c r="O119" s="207">
        <f t="shared" si="28"/>
        <v>0</v>
      </c>
      <c r="P119" s="353">
        <f t="shared" si="26"/>
        <v>0</v>
      </c>
      <c r="U119" s="422"/>
      <c r="X119" s="239" t="s">
        <v>4103</v>
      </c>
      <c r="Y119" s="467" t="s">
        <v>4125</v>
      </c>
      <c r="Z119" s="464">
        <v>2019</v>
      </c>
      <c r="AA119" s="465">
        <v>148</v>
      </c>
      <c r="AB119" s="239"/>
      <c r="AC119" s="338">
        <v>0.19750000000000001</v>
      </c>
      <c r="AD119" s="466">
        <v>256.0548</v>
      </c>
      <c r="AE119" s="325"/>
      <c r="AF119" s="326"/>
    </row>
    <row r="120" spans="1:32">
      <c r="A120" s="420"/>
      <c r="E120" s="239" t="s">
        <v>4063</v>
      </c>
      <c r="F120" s="239" t="s">
        <v>4125</v>
      </c>
      <c r="G120" s="239">
        <v>2019</v>
      </c>
      <c r="H120" s="239">
        <v>80</v>
      </c>
      <c r="I120" s="239"/>
      <c r="J120" s="312">
        <f t="shared" si="27"/>
        <v>0.19750000000000001</v>
      </c>
      <c r="K120" s="240">
        <f t="shared" si="25"/>
        <v>138.40799999999999</v>
      </c>
      <c r="L120" s="325"/>
      <c r="M120" s="326"/>
      <c r="U120" s="422"/>
      <c r="X120" s="239" t="s">
        <v>4110</v>
      </c>
      <c r="Y120" s="467" t="s">
        <v>4125</v>
      </c>
      <c r="Z120" s="464">
        <v>2019</v>
      </c>
      <c r="AA120" s="465">
        <v>30</v>
      </c>
      <c r="AB120" s="239"/>
      <c r="AC120" s="338">
        <v>0.19750000000000001</v>
      </c>
      <c r="AD120" s="466">
        <v>51.902999999999999</v>
      </c>
      <c r="AE120" s="325"/>
      <c r="AF120" s="326"/>
    </row>
    <row r="121" spans="1:32">
      <c r="A121" s="420"/>
      <c r="E121" s="239" t="s">
        <v>4109</v>
      </c>
      <c r="F121" s="239" t="s">
        <v>4125</v>
      </c>
      <c r="G121" s="239">
        <v>2019</v>
      </c>
      <c r="H121" s="239">
        <v>150</v>
      </c>
      <c r="I121" s="239"/>
      <c r="J121" s="312">
        <f t="shared" si="27"/>
        <v>0.19750000000000001</v>
      </c>
      <c r="K121" s="240">
        <f t="shared" si="25"/>
        <v>259.51499999999999</v>
      </c>
      <c r="L121" s="325"/>
      <c r="M121" s="326"/>
      <c r="U121" s="422"/>
      <c r="X121" s="239" t="s">
        <v>4060</v>
      </c>
      <c r="Y121" s="467" t="s">
        <v>3938</v>
      </c>
      <c r="Z121" s="464">
        <v>2020</v>
      </c>
      <c r="AA121" s="465">
        <v>907</v>
      </c>
      <c r="AB121" s="239" t="s">
        <v>3972</v>
      </c>
      <c r="AC121" s="338">
        <v>0.97</v>
      </c>
      <c r="AD121" s="466">
        <v>7706.960399999999</v>
      </c>
      <c r="AE121" s="325">
        <v>0.50800000000000001</v>
      </c>
      <c r="AF121" s="326">
        <v>3157389.1751596434</v>
      </c>
    </row>
    <row r="122" spans="1:32">
      <c r="A122" s="420"/>
      <c r="E122" s="239" t="s">
        <v>4110</v>
      </c>
      <c r="F122" s="239" t="s">
        <v>4125</v>
      </c>
      <c r="G122" s="239">
        <v>2019</v>
      </c>
      <c r="H122" s="239">
        <v>30</v>
      </c>
      <c r="I122" s="239"/>
      <c r="J122" s="312">
        <f t="shared" si="27"/>
        <v>0.19750000000000001</v>
      </c>
      <c r="K122" s="240">
        <f t="shared" si="25"/>
        <v>51.902999999999999</v>
      </c>
      <c r="L122" s="325"/>
      <c r="M122" s="326"/>
      <c r="U122" s="422"/>
      <c r="X122" s="239" t="s">
        <v>4111</v>
      </c>
      <c r="Y122" s="467" t="s">
        <v>3805</v>
      </c>
      <c r="Z122" s="464">
        <v>2023</v>
      </c>
      <c r="AA122" s="465">
        <v>30</v>
      </c>
      <c r="AB122" s="239"/>
      <c r="AC122" s="338">
        <v>0.3</v>
      </c>
      <c r="AD122" s="466">
        <v>78.84</v>
      </c>
      <c r="AE122" s="325"/>
      <c r="AF122" s="326"/>
    </row>
    <row r="123" spans="1:32">
      <c r="A123" s="420"/>
      <c r="E123" s="239" t="s">
        <v>4099</v>
      </c>
      <c r="F123" s="239" t="s">
        <v>4125</v>
      </c>
      <c r="G123" s="239">
        <v>2025</v>
      </c>
      <c r="H123" s="239">
        <v>50</v>
      </c>
      <c r="I123" s="239"/>
      <c r="J123" s="312">
        <f t="shared" si="27"/>
        <v>0.19750000000000001</v>
      </c>
      <c r="K123" s="240">
        <f t="shared" si="25"/>
        <v>86.504999999999995</v>
      </c>
      <c r="L123" s="325"/>
      <c r="M123" s="326"/>
      <c r="U123" s="422"/>
      <c r="X123" s="239" t="s">
        <v>4112</v>
      </c>
      <c r="Y123" s="467" t="s">
        <v>3805</v>
      </c>
      <c r="Z123" s="464">
        <v>2023</v>
      </c>
      <c r="AA123" s="465">
        <v>3</v>
      </c>
      <c r="AB123" s="239"/>
      <c r="AC123" s="338">
        <v>0.3</v>
      </c>
      <c r="AD123" s="466">
        <v>7.8840000000000003</v>
      </c>
      <c r="AE123" s="325"/>
      <c r="AF123" s="326"/>
    </row>
    <row r="124" spans="1:32">
      <c r="A124" s="420"/>
      <c r="E124" s="239" t="s">
        <v>4099</v>
      </c>
      <c r="F124" s="239" t="s">
        <v>4125</v>
      </c>
      <c r="G124" s="239">
        <v>2025</v>
      </c>
      <c r="H124" s="239">
        <v>50</v>
      </c>
      <c r="I124" s="239"/>
      <c r="J124" s="312">
        <f t="shared" si="27"/>
        <v>0.19750000000000001</v>
      </c>
      <c r="K124" s="240">
        <f t="shared" si="25"/>
        <v>86.504999999999995</v>
      </c>
      <c r="L124" s="325"/>
      <c r="M124" s="326"/>
      <c r="U124" s="422"/>
      <c r="X124" s="239" t="s">
        <v>4099</v>
      </c>
      <c r="Y124" s="467" t="s">
        <v>4125</v>
      </c>
      <c r="Z124" s="464">
        <v>2025</v>
      </c>
      <c r="AA124" s="465">
        <v>50</v>
      </c>
      <c r="AB124" s="239"/>
      <c r="AC124" s="338">
        <v>0.19750000000000001</v>
      </c>
      <c r="AD124" s="466">
        <v>86.504999999999995</v>
      </c>
      <c r="AE124" s="325"/>
      <c r="AF124" s="326"/>
    </row>
    <row r="125" spans="1:32">
      <c r="A125" s="420"/>
      <c r="C125" s="204" t="s">
        <v>4074</v>
      </c>
      <c r="E125" s="239" t="s">
        <v>4099</v>
      </c>
      <c r="F125" s="239" t="s">
        <v>4125</v>
      </c>
      <c r="G125" s="239">
        <v>2025</v>
      </c>
      <c r="H125" s="239">
        <v>25</v>
      </c>
      <c r="I125" s="239"/>
      <c r="J125" s="312">
        <f t="shared" si="27"/>
        <v>0.19750000000000001</v>
      </c>
      <c r="K125" s="240">
        <f t="shared" si="25"/>
        <v>43.252499999999998</v>
      </c>
      <c r="L125" s="325"/>
      <c r="M125" s="326"/>
      <c r="U125" s="422"/>
      <c r="X125" s="239" t="s">
        <v>4099</v>
      </c>
      <c r="Y125" s="467" t="s">
        <v>4125</v>
      </c>
      <c r="Z125" s="464">
        <v>2025</v>
      </c>
      <c r="AA125" s="465">
        <v>50</v>
      </c>
      <c r="AB125" s="239"/>
      <c r="AC125" s="338">
        <v>0.19750000000000001</v>
      </c>
      <c r="AD125" s="466">
        <v>86.504999999999995</v>
      </c>
      <c r="AE125" s="325"/>
      <c r="AF125" s="326"/>
    </row>
    <row r="126" spans="1:32">
      <c r="A126" s="420"/>
      <c r="C126" s="204" t="s">
        <v>4075</v>
      </c>
      <c r="E126" s="239" t="s">
        <v>4099</v>
      </c>
      <c r="F126" s="239" t="s">
        <v>4125</v>
      </c>
      <c r="G126" s="239">
        <v>2026</v>
      </c>
      <c r="H126" s="239">
        <v>50</v>
      </c>
      <c r="I126" s="239"/>
      <c r="J126" s="312">
        <f t="shared" si="27"/>
        <v>0.19750000000000001</v>
      </c>
      <c r="K126" s="240">
        <f t="shared" si="25"/>
        <v>86.504999999999995</v>
      </c>
      <c r="L126" s="325"/>
      <c r="M126" s="326"/>
      <c r="U126" s="422"/>
      <c r="X126" s="239" t="s">
        <v>4099</v>
      </c>
      <c r="Y126" s="467" t="s">
        <v>4125</v>
      </c>
      <c r="Z126" s="464">
        <v>2025</v>
      </c>
      <c r="AA126" s="465">
        <v>25</v>
      </c>
      <c r="AB126" s="239"/>
      <c r="AC126" s="338">
        <v>0.19750000000000001</v>
      </c>
      <c r="AD126" s="466">
        <v>43.252499999999998</v>
      </c>
      <c r="AE126" s="325"/>
      <c r="AF126" s="326"/>
    </row>
    <row r="127" spans="1:32">
      <c r="A127" s="420"/>
      <c r="E127" s="239" t="s">
        <v>4099</v>
      </c>
      <c r="F127" s="239" t="s">
        <v>4125</v>
      </c>
      <c r="G127" s="239">
        <v>2026</v>
      </c>
      <c r="H127" s="239">
        <v>50</v>
      </c>
      <c r="I127" s="239"/>
      <c r="J127" s="312">
        <f t="shared" si="27"/>
        <v>0.19750000000000001</v>
      </c>
      <c r="K127" s="240">
        <f t="shared" si="25"/>
        <v>86.504999999999995</v>
      </c>
      <c r="L127" s="325"/>
      <c r="M127" s="326"/>
      <c r="U127" s="422"/>
      <c r="X127" s="239" t="s">
        <v>4099</v>
      </c>
      <c r="Y127" s="467" t="s">
        <v>4125</v>
      </c>
      <c r="Z127" s="464">
        <v>2026</v>
      </c>
      <c r="AA127" s="465">
        <v>50</v>
      </c>
      <c r="AB127" s="239"/>
      <c r="AC127" s="338">
        <v>0.19750000000000001</v>
      </c>
      <c r="AD127" s="466">
        <v>86.504999999999995</v>
      </c>
      <c r="AE127" s="325"/>
      <c r="AF127" s="326"/>
    </row>
    <row r="128" spans="1:32">
      <c r="A128" s="420"/>
      <c r="E128" s="239" t="s">
        <v>4099</v>
      </c>
      <c r="F128" s="239" t="s">
        <v>4125</v>
      </c>
      <c r="G128" s="239">
        <v>2026</v>
      </c>
      <c r="H128" s="239">
        <v>50</v>
      </c>
      <c r="I128" s="239"/>
      <c r="J128" s="312">
        <f t="shared" si="27"/>
        <v>0.19750000000000001</v>
      </c>
      <c r="K128" s="240">
        <f t="shared" si="25"/>
        <v>86.504999999999995</v>
      </c>
      <c r="L128" s="325"/>
      <c r="M128" s="326"/>
      <c r="U128" s="422"/>
      <c r="X128" s="239" t="s">
        <v>4099</v>
      </c>
      <c r="Y128" s="467" t="s">
        <v>4125</v>
      </c>
      <c r="Z128" s="464">
        <v>2026</v>
      </c>
      <c r="AA128" s="465">
        <v>50</v>
      </c>
      <c r="AB128" s="239"/>
      <c r="AC128" s="338">
        <v>0.19750000000000001</v>
      </c>
      <c r="AD128" s="466">
        <v>86.504999999999995</v>
      </c>
      <c r="AE128" s="325"/>
      <c r="AF128" s="326"/>
    </row>
    <row r="129" spans="1:32">
      <c r="A129" s="420"/>
      <c r="E129" s="239" t="s">
        <v>4099</v>
      </c>
      <c r="F129" s="239" t="s">
        <v>4125</v>
      </c>
      <c r="G129" s="239">
        <v>2027</v>
      </c>
      <c r="H129" s="239">
        <v>50</v>
      </c>
      <c r="I129" s="239"/>
      <c r="J129" s="312">
        <f t="shared" si="27"/>
        <v>0.19750000000000001</v>
      </c>
      <c r="K129" s="240">
        <f t="shared" si="25"/>
        <v>86.504999999999995</v>
      </c>
      <c r="L129" s="325"/>
      <c r="M129" s="326"/>
      <c r="U129" s="422"/>
      <c r="X129" s="239" t="s">
        <v>4099</v>
      </c>
      <c r="Y129" s="467" t="s">
        <v>4125</v>
      </c>
      <c r="Z129" s="464">
        <v>2026</v>
      </c>
      <c r="AA129" s="465">
        <v>50</v>
      </c>
      <c r="AB129" s="239"/>
      <c r="AC129" s="338">
        <v>0.19750000000000001</v>
      </c>
      <c r="AD129" s="466">
        <v>86.504999999999995</v>
      </c>
      <c r="AE129" s="325"/>
      <c r="AF129" s="326"/>
    </row>
    <row r="130" spans="1:32">
      <c r="A130" s="420"/>
      <c r="E130" s="239" t="s">
        <v>4099</v>
      </c>
      <c r="F130" s="239" t="s">
        <v>4125</v>
      </c>
      <c r="G130" s="239">
        <v>2027</v>
      </c>
      <c r="H130" s="239">
        <v>50</v>
      </c>
      <c r="I130" s="239"/>
      <c r="J130" s="312">
        <f t="shared" si="27"/>
        <v>0.19750000000000001</v>
      </c>
      <c r="K130" s="240">
        <f t="shared" si="25"/>
        <v>86.504999999999995</v>
      </c>
      <c r="L130" s="325"/>
      <c r="M130" s="326"/>
      <c r="U130" s="422"/>
      <c r="X130" s="239" t="s">
        <v>4099</v>
      </c>
      <c r="Y130" s="467" t="s">
        <v>4125</v>
      </c>
      <c r="Z130" s="464">
        <v>2027</v>
      </c>
      <c r="AA130" s="465">
        <v>50</v>
      </c>
      <c r="AB130" s="239"/>
      <c r="AC130" s="338">
        <v>0.19750000000000001</v>
      </c>
      <c r="AD130" s="466">
        <v>86.504999999999995</v>
      </c>
      <c r="AE130" s="325"/>
      <c r="AF130" s="326"/>
    </row>
    <row r="131" spans="1:32">
      <c r="A131" s="420"/>
      <c r="E131" s="239" t="s">
        <v>4099</v>
      </c>
      <c r="F131" s="239" t="s">
        <v>4125</v>
      </c>
      <c r="G131" s="239">
        <v>2027</v>
      </c>
      <c r="H131" s="239">
        <v>24</v>
      </c>
      <c r="I131" s="239"/>
      <c r="J131" s="312">
        <f t="shared" si="27"/>
        <v>0.19750000000000001</v>
      </c>
      <c r="K131" s="240">
        <f t="shared" si="25"/>
        <v>41.522400000000005</v>
      </c>
      <c r="L131" s="325"/>
      <c r="M131" s="326"/>
      <c r="U131" s="422"/>
      <c r="X131" s="239" t="s">
        <v>4099</v>
      </c>
      <c r="Y131" s="467" t="s">
        <v>4125</v>
      </c>
      <c r="Z131" s="464">
        <v>2027</v>
      </c>
      <c r="AA131" s="465">
        <v>50</v>
      </c>
      <c r="AB131" s="239"/>
      <c r="AC131" s="338">
        <v>0.19750000000000001</v>
      </c>
      <c r="AD131" s="466">
        <v>86.504999999999995</v>
      </c>
      <c r="AE131" s="325"/>
      <c r="AF131" s="326"/>
    </row>
    <row r="132" spans="1:32">
      <c r="A132" s="420"/>
      <c r="E132" s="239" t="s">
        <v>4099</v>
      </c>
      <c r="F132" s="239" t="s">
        <v>4125</v>
      </c>
      <c r="G132" s="239">
        <v>2028</v>
      </c>
      <c r="H132" s="239">
        <v>50</v>
      </c>
      <c r="I132" s="239"/>
      <c r="J132" s="312">
        <f t="shared" si="27"/>
        <v>0.19750000000000001</v>
      </c>
      <c r="K132" s="240">
        <f t="shared" si="25"/>
        <v>86.504999999999995</v>
      </c>
      <c r="L132" s="325"/>
      <c r="M132" s="326"/>
      <c r="U132" s="422"/>
      <c r="X132" s="239" t="s">
        <v>4099</v>
      </c>
      <c r="Y132" s="467" t="s">
        <v>4125</v>
      </c>
      <c r="Z132" s="464">
        <v>2027</v>
      </c>
      <c r="AA132" s="465">
        <v>24</v>
      </c>
      <c r="AB132" s="239"/>
      <c r="AC132" s="338">
        <v>0.19750000000000001</v>
      </c>
      <c r="AD132" s="466">
        <v>41.522400000000005</v>
      </c>
      <c r="AE132" s="325"/>
      <c r="AF132" s="326"/>
    </row>
    <row r="133" spans="1:32">
      <c r="A133" s="420"/>
      <c r="E133" s="239" t="s">
        <v>4099</v>
      </c>
      <c r="F133" s="239" t="s">
        <v>4125</v>
      </c>
      <c r="G133" s="239">
        <v>2028</v>
      </c>
      <c r="H133" s="239">
        <v>50</v>
      </c>
      <c r="I133" s="239"/>
      <c r="J133" s="312">
        <f t="shared" si="27"/>
        <v>0.19750000000000001</v>
      </c>
      <c r="K133" s="240">
        <f t="shared" si="25"/>
        <v>86.504999999999995</v>
      </c>
      <c r="L133" s="325"/>
      <c r="M133" s="326"/>
      <c r="U133" s="422"/>
      <c r="X133" s="239" t="s">
        <v>4099</v>
      </c>
      <c r="Y133" s="467" t="s">
        <v>3938</v>
      </c>
      <c r="Z133" s="464">
        <v>2028</v>
      </c>
      <c r="AA133" s="465">
        <v>415</v>
      </c>
      <c r="AB133" s="239" t="s">
        <v>3972</v>
      </c>
      <c r="AC133" s="338">
        <v>0.97</v>
      </c>
      <c r="AD133" s="466">
        <v>3526.3380000000002</v>
      </c>
      <c r="AE133" s="325">
        <v>0.50800000000000001</v>
      </c>
      <c r="AF133" s="326">
        <v>1444670.9015339056</v>
      </c>
    </row>
    <row r="134" spans="1:32">
      <c r="A134" s="420"/>
      <c r="E134" s="239" t="s">
        <v>4099</v>
      </c>
      <c r="F134" s="239" t="s">
        <v>4125</v>
      </c>
      <c r="G134" s="239">
        <v>2028</v>
      </c>
      <c r="H134" s="239">
        <v>50</v>
      </c>
      <c r="I134" s="239"/>
      <c r="J134" s="312">
        <f t="shared" si="27"/>
        <v>0.19750000000000001</v>
      </c>
      <c r="K134" s="240">
        <f t="shared" si="25"/>
        <v>86.504999999999995</v>
      </c>
      <c r="L134" s="325"/>
      <c r="M134" s="326"/>
      <c r="U134" s="422"/>
      <c r="X134" s="239" t="s">
        <v>4099</v>
      </c>
      <c r="Y134" s="467" t="s">
        <v>4125</v>
      </c>
      <c r="Z134" s="464">
        <v>2028</v>
      </c>
      <c r="AA134" s="465">
        <v>50</v>
      </c>
      <c r="AB134" s="239"/>
      <c r="AC134" s="338">
        <v>0.19750000000000001</v>
      </c>
      <c r="AD134" s="466">
        <v>86.504999999999995</v>
      </c>
      <c r="AE134" s="325"/>
      <c r="AF134" s="326"/>
    </row>
    <row r="135" spans="1:32">
      <c r="A135" s="420"/>
      <c r="E135" s="239" t="s">
        <v>4099</v>
      </c>
      <c r="F135" s="239" t="s">
        <v>4125</v>
      </c>
      <c r="G135" s="239">
        <v>2029</v>
      </c>
      <c r="H135" s="239">
        <v>100</v>
      </c>
      <c r="I135" s="239"/>
      <c r="J135" s="312">
        <f t="shared" si="27"/>
        <v>0.19750000000000001</v>
      </c>
      <c r="K135" s="240">
        <f t="shared" si="25"/>
        <v>173.01</v>
      </c>
      <c r="L135" s="325"/>
      <c r="M135" s="326"/>
      <c r="U135" s="422"/>
      <c r="X135" s="239" t="s">
        <v>4099</v>
      </c>
      <c r="Y135" s="467" t="s">
        <v>4125</v>
      </c>
      <c r="Z135" s="464">
        <v>2028</v>
      </c>
      <c r="AA135" s="465">
        <v>50</v>
      </c>
      <c r="AB135" s="239"/>
      <c r="AC135" s="338">
        <v>0.19750000000000001</v>
      </c>
      <c r="AD135" s="466">
        <v>86.504999999999995</v>
      </c>
      <c r="AE135" s="325"/>
      <c r="AF135" s="326"/>
    </row>
    <row r="136" spans="1:32">
      <c r="A136" s="420"/>
      <c r="E136" s="239" t="s">
        <v>4111</v>
      </c>
      <c r="F136" s="239" t="s">
        <v>3805</v>
      </c>
      <c r="G136" s="239">
        <v>2023</v>
      </c>
      <c r="H136" s="239">
        <v>30</v>
      </c>
      <c r="I136" s="239"/>
      <c r="J136" s="312">
        <v>0.3</v>
      </c>
      <c r="K136" s="240">
        <f t="shared" si="25"/>
        <v>78.84</v>
      </c>
      <c r="L136" s="325"/>
      <c r="M136" s="326"/>
      <c r="U136" s="422"/>
      <c r="X136" s="239" t="s">
        <v>4099</v>
      </c>
      <c r="Y136" s="467" t="s">
        <v>4125</v>
      </c>
      <c r="Z136" s="464">
        <v>2028</v>
      </c>
      <c r="AA136" s="465">
        <v>50</v>
      </c>
      <c r="AB136" s="239"/>
      <c r="AC136" s="338">
        <v>0.19750000000000001</v>
      </c>
      <c r="AD136" s="466">
        <v>86.504999999999995</v>
      </c>
      <c r="AE136" s="325"/>
      <c r="AF136" s="326"/>
    </row>
    <row r="137" spans="1:32">
      <c r="A137" s="420"/>
      <c r="E137" s="239" t="s">
        <v>4112</v>
      </c>
      <c r="F137" s="239" t="s">
        <v>3805</v>
      </c>
      <c r="G137" s="239">
        <v>2023</v>
      </c>
      <c r="H137" s="239">
        <v>3</v>
      </c>
      <c r="I137" s="239"/>
      <c r="J137" s="312">
        <v>0.3</v>
      </c>
      <c r="K137" s="240">
        <f t="shared" si="25"/>
        <v>7.8840000000000003</v>
      </c>
      <c r="L137" s="325"/>
      <c r="M137" s="326"/>
      <c r="U137" s="422"/>
      <c r="X137" s="239" t="s">
        <v>4099</v>
      </c>
      <c r="Y137" s="467" t="s">
        <v>4125</v>
      </c>
      <c r="Z137" s="464">
        <v>2029</v>
      </c>
      <c r="AA137" s="465">
        <v>100</v>
      </c>
      <c r="AB137" s="239"/>
      <c r="AC137" s="338">
        <v>0.19750000000000001</v>
      </c>
      <c r="AD137" s="466">
        <v>173.01</v>
      </c>
      <c r="AE137" s="325"/>
      <c r="AF137" s="326"/>
    </row>
    <row r="138" spans="1:32">
      <c r="A138" s="420"/>
      <c r="E138" s="239" t="s">
        <v>4113</v>
      </c>
      <c r="F138" s="239" t="s">
        <v>3805</v>
      </c>
      <c r="G138" s="239">
        <v>2024</v>
      </c>
      <c r="H138" s="239">
        <v>1</v>
      </c>
      <c r="I138" s="239"/>
      <c r="J138" s="312">
        <v>0.3</v>
      </c>
      <c r="K138" s="240">
        <f t="shared" si="25"/>
        <v>2.6280000000000001</v>
      </c>
      <c r="L138" s="325"/>
      <c r="M138" s="326"/>
      <c r="U138" s="422"/>
    </row>
    <row r="139" spans="1:32">
      <c r="A139" s="420"/>
      <c r="E139" s="423" t="s">
        <v>4129</v>
      </c>
      <c r="F139" s="423"/>
      <c r="G139" s="423"/>
      <c r="H139" s="423"/>
      <c r="I139" s="423"/>
      <c r="J139" s="423"/>
      <c r="K139" s="423"/>
      <c r="L139" s="423"/>
      <c r="M139" s="423"/>
      <c r="U139" s="422"/>
    </row>
    <row r="140" spans="1:32">
      <c r="A140" s="305"/>
    </row>
    <row r="141" spans="1:32" s="301" customFormat="1">
      <c r="N141" s="302"/>
    </row>
    <row r="142" spans="1:32">
      <c r="A142" s="421" t="s">
        <v>3897</v>
      </c>
    </row>
    <row r="143" spans="1:32">
      <c r="A143" s="421"/>
    </row>
    <row r="144" spans="1:32">
      <c r="A144" s="421"/>
      <c r="E144" s="204" t="s">
        <v>4142</v>
      </c>
    </row>
    <row r="145" spans="1:8" ht="27">
      <c r="A145" s="421"/>
      <c r="D145" s="267" t="s">
        <v>3947</v>
      </c>
      <c r="E145" s="238" t="s">
        <v>4039</v>
      </c>
      <c r="F145" s="273" t="s">
        <v>4040</v>
      </c>
      <c r="G145" s="273" t="s">
        <v>4041</v>
      </c>
      <c r="H145" s="278"/>
    </row>
    <row r="146" spans="1:8">
      <c r="A146" s="421"/>
      <c r="D146" s="267">
        <v>2018</v>
      </c>
      <c r="E146" s="268">
        <f>SUMIF($G$105:$G$124,D146,$M$105:$M$124)+SUMIF($G$24:$G$34,D146,$S$24:$S$34)</f>
        <v>0</v>
      </c>
      <c r="F146" s="268"/>
      <c r="G146" s="274">
        <f>E146-F146</f>
        <v>0</v>
      </c>
      <c r="H146" s="284"/>
    </row>
    <row r="147" spans="1:8">
      <c r="A147" s="421"/>
      <c r="D147" s="267">
        <v>2019</v>
      </c>
      <c r="E147" s="268">
        <f t="shared" ref="E147:E158" si="29">SUMIF($G$105:$G$124,D147,$M$105:$M$124)+SUMIF($G$24:$G$34,D147,$S$24:$S$34)</f>
        <v>0</v>
      </c>
      <c r="F147" s="268"/>
      <c r="G147" s="274">
        <f t="shared" ref="G147:G159" si="30">E147-F147</f>
        <v>0</v>
      </c>
      <c r="H147" s="278"/>
    </row>
    <row r="148" spans="1:8">
      <c r="A148" s="421"/>
      <c r="D148" s="267">
        <v>2020</v>
      </c>
      <c r="E148" s="268">
        <f t="shared" si="29"/>
        <v>3157389.1751596434</v>
      </c>
      <c r="F148" s="268"/>
      <c r="G148" s="274">
        <f t="shared" si="30"/>
        <v>3157389.1751596434</v>
      </c>
      <c r="H148" s="279"/>
    </row>
    <row r="149" spans="1:8">
      <c r="A149" s="421"/>
      <c r="D149" s="267">
        <v>2021</v>
      </c>
      <c r="E149" s="268">
        <f t="shared" si="29"/>
        <v>0</v>
      </c>
      <c r="F149" s="268"/>
      <c r="G149" s="274">
        <f t="shared" si="30"/>
        <v>0</v>
      </c>
      <c r="H149" s="278"/>
    </row>
    <row r="150" spans="1:8">
      <c r="A150" s="421"/>
      <c r="D150" s="267">
        <v>2022</v>
      </c>
      <c r="E150" s="268">
        <f t="shared" si="29"/>
        <v>0</v>
      </c>
      <c r="F150" s="268"/>
      <c r="G150" s="274">
        <f t="shared" si="30"/>
        <v>0</v>
      </c>
      <c r="H150" s="279"/>
    </row>
    <row r="151" spans="1:8">
      <c r="A151" s="421"/>
      <c r="D151" s="267">
        <v>2023</v>
      </c>
      <c r="E151" s="268">
        <f t="shared" si="29"/>
        <v>564291.74081538524</v>
      </c>
      <c r="F151" s="268"/>
      <c r="G151" s="274">
        <f t="shared" si="30"/>
        <v>564291.74081538524</v>
      </c>
      <c r="H151" s="278"/>
    </row>
    <row r="152" spans="1:8">
      <c r="A152" s="421"/>
      <c r="D152" s="267">
        <v>2024</v>
      </c>
      <c r="E152" s="268">
        <f t="shared" si="29"/>
        <v>0</v>
      </c>
      <c r="F152" s="268"/>
      <c r="G152" s="274">
        <f t="shared" si="30"/>
        <v>0</v>
      </c>
      <c r="H152" s="279"/>
    </row>
    <row r="153" spans="1:8">
      <c r="A153" s="421"/>
      <c r="D153" s="267">
        <v>2025</v>
      </c>
      <c r="E153" s="268">
        <f t="shared" si="29"/>
        <v>0</v>
      </c>
      <c r="F153" s="268"/>
      <c r="G153" s="274">
        <f t="shared" si="30"/>
        <v>0</v>
      </c>
      <c r="H153" s="279"/>
    </row>
    <row r="154" spans="1:8">
      <c r="A154" s="421"/>
      <c r="D154" s="267">
        <v>2026</v>
      </c>
      <c r="E154" s="268">
        <f t="shared" si="29"/>
        <v>0</v>
      </c>
      <c r="F154" s="268"/>
      <c r="G154" s="274">
        <f t="shared" si="30"/>
        <v>0</v>
      </c>
      <c r="H154" s="279"/>
    </row>
    <row r="155" spans="1:8">
      <c r="A155" s="421"/>
      <c r="D155" s="267">
        <v>2027</v>
      </c>
      <c r="E155" s="268">
        <f t="shared" si="29"/>
        <v>0</v>
      </c>
      <c r="F155" s="268"/>
      <c r="G155" s="274">
        <f t="shared" si="30"/>
        <v>0</v>
      </c>
      <c r="H155" s="278"/>
    </row>
    <row r="156" spans="1:8">
      <c r="A156" s="421"/>
      <c r="D156" s="267">
        <v>2028</v>
      </c>
      <c r="E156" s="268">
        <f t="shared" si="29"/>
        <v>1444670.9015339056</v>
      </c>
      <c r="F156" s="268"/>
      <c r="G156" s="274">
        <f t="shared" si="30"/>
        <v>1444670.9015339056</v>
      </c>
      <c r="H156" s="278"/>
    </row>
    <row r="157" spans="1:8">
      <c r="A157" s="421"/>
      <c r="D157" s="267">
        <v>2029</v>
      </c>
      <c r="E157" s="268">
        <f t="shared" si="29"/>
        <v>0</v>
      </c>
      <c r="F157" s="268"/>
      <c r="G157" s="274">
        <f t="shared" si="30"/>
        <v>0</v>
      </c>
      <c r="H157" s="279"/>
    </row>
    <row r="158" spans="1:8">
      <c r="A158" s="421"/>
      <c r="D158" s="267">
        <v>2030</v>
      </c>
      <c r="E158" s="268">
        <f t="shared" si="29"/>
        <v>0</v>
      </c>
      <c r="F158" s="268"/>
      <c r="G158" s="274">
        <f t="shared" si="30"/>
        <v>0</v>
      </c>
      <c r="H158" s="279"/>
    </row>
    <row r="159" spans="1:8">
      <c r="A159" s="421"/>
      <c r="D159" s="267" t="s">
        <v>4042</v>
      </c>
      <c r="E159" s="268">
        <f t="shared" ref="E159:F159" si="31">SUM(E146:E158)</f>
        <v>5166351.8175089341</v>
      </c>
      <c r="F159" s="268">
        <f t="shared" si="31"/>
        <v>0</v>
      </c>
      <c r="G159" s="274">
        <f t="shared" si="30"/>
        <v>5166351.8175089341</v>
      </c>
      <c r="H159" s="279"/>
    </row>
    <row r="160" spans="1:8">
      <c r="A160" s="421"/>
      <c r="D160" s="250" t="s">
        <v>4030</v>
      </c>
      <c r="F160" s="272"/>
      <c r="G160" s="275"/>
      <c r="H160" s="205"/>
    </row>
    <row r="161" spans="1:7">
      <c r="A161" s="421"/>
    </row>
    <row r="162" spans="1:7">
      <c r="A162" s="421"/>
    </row>
    <row r="163" spans="1:7">
      <c r="A163" s="421"/>
      <c r="E163" s="204" t="s">
        <v>4047</v>
      </c>
    </row>
    <row r="164" spans="1:7" ht="27">
      <c r="A164" s="421"/>
      <c r="D164" s="267" t="s">
        <v>3947</v>
      </c>
      <c r="E164" s="238" t="s">
        <v>4039</v>
      </c>
      <c r="F164" s="273" t="s">
        <v>4040</v>
      </c>
      <c r="G164" s="273" t="s">
        <v>4041</v>
      </c>
    </row>
    <row r="165" spans="1:7">
      <c r="A165" s="421"/>
      <c r="D165" s="267">
        <v>2018</v>
      </c>
      <c r="E165" s="268">
        <f>SUMIF($G$63:$G$82,D165,$M$63:$M$82)</f>
        <v>0</v>
      </c>
      <c r="F165" s="268">
        <f>SUMIF($G$6:$G$16,D165,$M$6:$M$16)</f>
        <v>0</v>
      </c>
      <c r="G165" s="274">
        <f>E165-F165</f>
        <v>0</v>
      </c>
    </row>
    <row r="166" spans="1:7">
      <c r="A166" s="421"/>
      <c r="D166" s="267">
        <v>2019</v>
      </c>
      <c r="E166" s="268">
        <f>SUMIF($G$63:$G$82,D166,$M$63:$M$82)</f>
        <v>3157389.1751596434</v>
      </c>
      <c r="F166" s="268">
        <f t="shared" ref="F166:F177" si="32">SUMIF($G$6:$G$16,D166,$M$6:$M$16)</f>
        <v>0</v>
      </c>
      <c r="G166" s="274">
        <f t="shared" ref="G166:G178" si="33">E166-F166</f>
        <v>3157389.1751596434</v>
      </c>
    </row>
    <row r="167" spans="1:7">
      <c r="A167" s="421"/>
      <c r="D167" s="267">
        <v>2020</v>
      </c>
      <c r="E167" s="268">
        <f t="shared" ref="E167:E177" si="34">SUMIF($G$63:$G$82,D167,$M$63:$M$82)</f>
        <v>0</v>
      </c>
      <c r="F167" s="268">
        <f t="shared" si="32"/>
        <v>0</v>
      </c>
      <c r="G167" s="274">
        <f t="shared" si="33"/>
        <v>0</v>
      </c>
    </row>
    <row r="168" spans="1:7">
      <c r="A168" s="421"/>
      <c r="D168" s="267">
        <v>2021</v>
      </c>
      <c r="E168" s="268">
        <f t="shared" si="34"/>
        <v>351477.75633293559</v>
      </c>
      <c r="F168" s="268">
        <f t="shared" si="32"/>
        <v>0</v>
      </c>
      <c r="G168" s="274">
        <f t="shared" si="33"/>
        <v>351477.75633293559</v>
      </c>
    </row>
    <row r="169" spans="1:7">
      <c r="A169" s="421"/>
      <c r="D169" s="267">
        <v>2022</v>
      </c>
      <c r="E169" s="268">
        <f t="shared" si="34"/>
        <v>0</v>
      </c>
      <c r="F169" s="268">
        <f t="shared" si="32"/>
        <v>0</v>
      </c>
      <c r="G169" s="274">
        <f t="shared" si="33"/>
        <v>0</v>
      </c>
    </row>
    <row r="170" spans="1:7">
      <c r="A170" s="421"/>
      <c r="D170" s="267">
        <v>2023</v>
      </c>
      <c r="E170" s="268">
        <f t="shared" si="34"/>
        <v>0</v>
      </c>
      <c r="F170" s="268">
        <f t="shared" si="32"/>
        <v>2708600.3559138486</v>
      </c>
      <c r="G170" s="274">
        <f t="shared" si="33"/>
        <v>-2708600.3559138486</v>
      </c>
    </row>
    <row r="171" spans="1:7">
      <c r="A171" s="421"/>
      <c r="D171" s="267">
        <v>2024</v>
      </c>
      <c r="E171" s="268">
        <f t="shared" si="34"/>
        <v>0</v>
      </c>
      <c r="F171" s="268">
        <f t="shared" si="32"/>
        <v>0</v>
      </c>
      <c r="G171" s="274">
        <f t="shared" si="33"/>
        <v>0</v>
      </c>
    </row>
    <row r="172" spans="1:7">
      <c r="A172" s="421"/>
      <c r="D172" s="267">
        <v>2025</v>
      </c>
      <c r="E172" s="268">
        <f t="shared" si="34"/>
        <v>0</v>
      </c>
      <c r="F172" s="268">
        <f t="shared" si="32"/>
        <v>0</v>
      </c>
      <c r="G172" s="274">
        <f t="shared" si="33"/>
        <v>0</v>
      </c>
    </row>
    <row r="173" spans="1:7">
      <c r="A173" s="421"/>
      <c r="D173" s="267">
        <v>2026</v>
      </c>
      <c r="E173" s="268">
        <f t="shared" si="34"/>
        <v>0</v>
      </c>
      <c r="F173" s="268">
        <f t="shared" si="32"/>
        <v>0</v>
      </c>
      <c r="G173" s="274">
        <f t="shared" si="33"/>
        <v>0</v>
      </c>
    </row>
    <row r="174" spans="1:7">
      <c r="A174" s="421"/>
      <c r="D174" s="267">
        <v>2027</v>
      </c>
      <c r="E174" s="268">
        <f t="shared" si="34"/>
        <v>1566510.6161211024</v>
      </c>
      <c r="F174" s="268">
        <f t="shared" si="32"/>
        <v>0</v>
      </c>
      <c r="G174" s="274">
        <f t="shared" si="33"/>
        <v>1566510.6161211024</v>
      </c>
    </row>
    <row r="175" spans="1:7">
      <c r="A175" s="421"/>
      <c r="D175" s="267">
        <v>2028</v>
      </c>
      <c r="E175" s="268">
        <f t="shared" si="34"/>
        <v>0</v>
      </c>
      <c r="F175" s="268">
        <f t="shared" si="32"/>
        <v>1815702.7022362202</v>
      </c>
      <c r="G175" s="274">
        <f t="shared" si="33"/>
        <v>-1815702.7022362202</v>
      </c>
    </row>
    <row r="176" spans="1:7">
      <c r="A176" s="421"/>
      <c r="D176" s="267">
        <v>2029</v>
      </c>
      <c r="E176" s="268">
        <f t="shared" si="34"/>
        <v>0</v>
      </c>
      <c r="F176" s="268">
        <f t="shared" si="32"/>
        <v>0</v>
      </c>
      <c r="G176" s="274">
        <f t="shared" si="33"/>
        <v>0</v>
      </c>
    </row>
    <row r="177" spans="1:21">
      <c r="A177" s="421"/>
      <c r="D177" s="267">
        <v>2030</v>
      </c>
      <c r="E177" s="268">
        <f t="shared" si="34"/>
        <v>0</v>
      </c>
      <c r="F177" s="268">
        <f t="shared" si="32"/>
        <v>0</v>
      </c>
      <c r="G177" s="274">
        <f t="shared" si="33"/>
        <v>0</v>
      </c>
    </row>
    <row r="178" spans="1:21">
      <c r="A178" s="421"/>
      <c r="D178" s="267" t="s">
        <v>4042</v>
      </c>
      <c r="E178" s="268">
        <f t="shared" ref="E178:F178" si="35">SUM(E165:E177)</f>
        <v>5075377.5476136813</v>
      </c>
      <c r="F178" s="268">
        <f t="shared" si="35"/>
        <v>4524303.0581500689</v>
      </c>
      <c r="G178" s="274">
        <f t="shared" si="33"/>
        <v>551074.48946361244</v>
      </c>
    </row>
    <row r="179" spans="1:21">
      <c r="A179" s="421"/>
      <c r="D179" s="250" t="s">
        <v>4030</v>
      </c>
      <c r="F179" s="272"/>
      <c r="G179" s="275"/>
    </row>
    <row r="180" spans="1:21">
      <c r="A180" s="421"/>
    </row>
    <row r="181" spans="1:21" s="301" customFormat="1">
      <c r="N181" s="302"/>
    </row>
    <row r="182" spans="1:21">
      <c r="A182" s="433" t="s">
        <v>3889</v>
      </c>
      <c r="D182" s="306" t="s">
        <v>4093</v>
      </c>
      <c r="E182" s="306"/>
      <c r="F182" s="306"/>
    </row>
    <row r="183" spans="1:21">
      <c r="A183" s="433"/>
      <c r="D183" s="204" t="s">
        <v>3944</v>
      </c>
    </row>
    <row r="184" spans="1:21">
      <c r="A184" s="433"/>
      <c r="U184" s="422" t="s">
        <v>4056</v>
      </c>
    </row>
    <row r="185" spans="1:21" ht="25.5">
      <c r="A185" s="433"/>
      <c r="E185" s="237" t="s">
        <v>4025</v>
      </c>
      <c r="F185" s="237" t="s">
        <v>4021</v>
      </c>
      <c r="G185" s="238" t="s">
        <v>4026</v>
      </c>
      <c r="H185" s="238" t="s">
        <v>4023</v>
      </c>
      <c r="I185" s="237" t="s">
        <v>3856</v>
      </c>
      <c r="J185" s="238" t="s">
        <v>4029</v>
      </c>
      <c r="K185" s="238" t="s">
        <v>4027</v>
      </c>
      <c r="L185" s="237" t="s">
        <v>3971</v>
      </c>
      <c r="M185" s="238" t="s">
        <v>4019</v>
      </c>
      <c r="U185" s="422"/>
    </row>
    <row r="186" spans="1:21">
      <c r="A186" s="433"/>
      <c r="E186" s="239" t="s">
        <v>3945</v>
      </c>
      <c r="F186" s="239" t="s">
        <v>3933</v>
      </c>
      <c r="G186" s="239">
        <v>2018</v>
      </c>
      <c r="H186" s="239">
        <v>30</v>
      </c>
      <c r="I186" s="239"/>
      <c r="J186" s="239"/>
      <c r="K186" s="240"/>
      <c r="L186" s="239"/>
      <c r="M186" s="241"/>
      <c r="U186" s="422"/>
    </row>
    <row r="187" spans="1:21">
      <c r="A187" s="433"/>
      <c r="E187" s="239" t="s">
        <v>3946</v>
      </c>
      <c r="F187" s="239" t="s">
        <v>3933</v>
      </c>
      <c r="G187" s="239">
        <v>2018</v>
      </c>
      <c r="H187" s="239">
        <v>30</v>
      </c>
      <c r="I187" s="239"/>
      <c r="J187" s="239"/>
      <c r="K187" s="240"/>
      <c r="L187" s="239"/>
      <c r="M187" s="241"/>
      <c r="U187" s="422"/>
    </row>
    <row r="188" spans="1:21">
      <c r="A188" s="433"/>
      <c r="E188" s="239" t="s">
        <v>3948</v>
      </c>
      <c r="F188" s="239" t="s">
        <v>4003</v>
      </c>
      <c r="G188" s="239">
        <v>2019</v>
      </c>
      <c r="H188" s="239">
        <v>907</v>
      </c>
      <c r="I188" s="281" t="s">
        <v>3863</v>
      </c>
      <c r="J188" s="239">
        <v>0.97</v>
      </c>
      <c r="K188" s="265">
        <f>H188*365*24*J188/1000</f>
        <v>7706.960399999999</v>
      </c>
      <c r="L188" s="260">
        <f>IF(I188="Gas natural",VLOOKUP(F188,$D$46:$H$51,5,FALSE),VLOOKUP(F188,$D$46:$H$51,4,FALSE))</f>
        <v>0.35</v>
      </c>
      <c r="M188" s="264">
        <f>K188/L188*VLOOKUP(I188,'Fact Emis Consolidado'!$D$4:$I$7,6,FALSE)</f>
        <v>7651730.1197849149</v>
      </c>
      <c r="U188" s="422"/>
    </row>
    <row r="189" spans="1:21">
      <c r="A189" s="433"/>
      <c r="E189" s="239" t="s">
        <v>3951</v>
      </c>
      <c r="F189" s="239" t="s">
        <v>3933</v>
      </c>
      <c r="G189" s="239">
        <v>2019</v>
      </c>
      <c r="H189" s="239">
        <v>150</v>
      </c>
      <c r="I189" s="239"/>
      <c r="J189" s="239"/>
      <c r="K189" s="240"/>
      <c r="L189" s="239"/>
      <c r="M189" s="241"/>
      <c r="U189" s="422"/>
    </row>
    <row r="190" spans="1:21">
      <c r="A190" s="433"/>
      <c r="E190" s="239" t="s">
        <v>3952</v>
      </c>
      <c r="F190" s="239" t="s">
        <v>3933</v>
      </c>
      <c r="G190" s="239">
        <v>2019</v>
      </c>
      <c r="H190" s="239">
        <v>148</v>
      </c>
      <c r="I190" s="239"/>
      <c r="J190" s="239"/>
      <c r="K190" s="240"/>
      <c r="L190" s="239"/>
      <c r="M190" s="241"/>
      <c r="U190" s="422"/>
    </row>
    <row r="191" spans="1:21">
      <c r="A191" s="433"/>
      <c r="E191" s="239" t="s">
        <v>3953</v>
      </c>
      <c r="F191" s="239" t="s">
        <v>3933</v>
      </c>
      <c r="G191" s="239">
        <v>2019</v>
      </c>
      <c r="H191" s="239">
        <v>80</v>
      </c>
      <c r="I191" s="239"/>
      <c r="J191" s="239"/>
      <c r="K191" s="240"/>
      <c r="L191" s="239"/>
      <c r="M191" s="241"/>
      <c r="U191" s="422"/>
    </row>
    <row r="192" spans="1:21">
      <c r="A192" s="433"/>
      <c r="E192" s="239" t="s">
        <v>3949</v>
      </c>
      <c r="F192" s="239" t="s">
        <v>3933</v>
      </c>
      <c r="G192" s="239">
        <v>2019</v>
      </c>
      <c r="H192" s="239">
        <v>30</v>
      </c>
      <c r="I192" s="239"/>
      <c r="J192" s="239"/>
      <c r="K192" s="240"/>
      <c r="L192" s="239"/>
      <c r="M192" s="241"/>
      <c r="U192" s="422"/>
    </row>
    <row r="193" spans="1:21">
      <c r="A193" s="433"/>
      <c r="E193" s="239" t="s">
        <v>3950</v>
      </c>
      <c r="F193" s="239" t="s">
        <v>3933</v>
      </c>
      <c r="G193" s="239">
        <v>2019</v>
      </c>
      <c r="H193" s="239">
        <v>30</v>
      </c>
      <c r="I193" s="239"/>
      <c r="J193" s="239"/>
      <c r="K193" s="240"/>
      <c r="L193" s="239"/>
      <c r="M193" s="241"/>
      <c r="U193" s="422"/>
    </row>
    <row r="194" spans="1:21">
      <c r="A194" s="433"/>
      <c r="E194" s="239" t="s">
        <v>3954</v>
      </c>
      <c r="F194" s="239" t="s">
        <v>4003</v>
      </c>
      <c r="G194" s="239">
        <v>2021</v>
      </c>
      <c r="H194" s="239">
        <v>111</v>
      </c>
      <c r="I194" s="281" t="s">
        <v>3863</v>
      </c>
      <c r="J194" s="239">
        <v>0.97</v>
      </c>
      <c r="K194" s="265">
        <f>H194*365*24*J194/1000</f>
        <v>943.18919999999991</v>
      </c>
      <c r="L194" s="260">
        <f>IF(I194="Gas natural",VLOOKUP(F194,$D$46:$H$51,5,FALSE),VLOOKUP(F194,$D$46:$H$51,4,FALSE))</f>
        <v>0.35</v>
      </c>
      <c r="M194" s="264">
        <f>K194/L194*'Fact Emis Consolidado'!$I$4</f>
        <v>936430.03671017149</v>
      </c>
      <c r="U194" s="422"/>
    </row>
    <row r="195" spans="1:21">
      <c r="A195" s="433"/>
      <c r="E195" s="239" t="s">
        <v>3955</v>
      </c>
      <c r="F195" s="239" t="s">
        <v>3933</v>
      </c>
      <c r="G195" s="239">
        <v>2021</v>
      </c>
      <c r="H195" s="239">
        <v>150</v>
      </c>
      <c r="I195" s="239"/>
      <c r="J195" s="239"/>
      <c r="K195" s="240"/>
      <c r="L195" s="239"/>
      <c r="M195" s="241"/>
      <c r="U195" s="422"/>
    </row>
    <row r="196" spans="1:21">
      <c r="A196" s="433"/>
      <c r="E196" s="239" t="s">
        <v>3956</v>
      </c>
      <c r="F196" s="239" t="s">
        <v>3937</v>
      </c>
      <c r="G196" s="239">
        <v>2022</v>
      </c>
      <c r="H196" s="239">
        <v>3</v>
      </c>
      <c r="I196" s="239"/>
      <c r="J196" s="239"/>
      <c r="K196" s="239"/>
      <c r="L196" s="239"/>
      <c r="M196" s="241"/>
      <c r="U196" s="422"/>
    </row>
    <row r="197" spans="1:21">
      <c r="A197" s="433"/>
      <c r="E197" s="239" t="s">
        <v>3957</v>
      </c>
      <c r="F197" s="239" t="s">
        <v>3937</v>
      </c>
      <c r="G197" s="239">
        <v>2023</v>
      </c>
      <c r="H197" s="239">
        <v>30</v>
      </c>
      <c r="I197" s="239"/>
      <c r="J197" s="239"/>
      <c r="K197" s="239"/>
      <c r="L197" s="239"/>
      <c r="M197" s="241"/>
      <c r="U197" s="422"/>
    </row>
    <row r="198" spans="1:21">
      <c r="A198" s="433"/>
      <c r="E198" s="239" t="s">
        <v>3960</v>
      </c>
      <c r="F198" s="239" t="s">
        <v>3805</v>
      </c>
      <c r="G198" s="239">
        <v>2024</v>
      </c>
      <c r="H198" s="239">
        <v>6</v>
      </c>
      <c r="I198" s="239"/>
      <c r="J198" s="239"/>
      <c r="K198" s="240"/>
      <c r="L198" s="239"/>
      <c r="M198" s="241"/>
      <c r="U198" s="422"/>
    </row>
    <row r="199" spans="1:21">
      <c r="A199" s="433"/>
      <c r="E199" s="239" t="s">
        <v>3959</v>
      </c>
      <c r="F199" s="239" t="s">
        <v>3805</v>
      </c>
      <c r="G199" s="239">
        <v>2024</v>
      </c>
      <c r="H199" s="239">
        <v>4</v>
      </c>
      <c r="I199" s="239"/>
      <c r="J199" s="239"/>
      <c r="K199" s="240"/>
      <c r="L199" s="239"/>
      <c r="M199" s="241"/>
      <c r="U199" s="422"/>
    </row>
    <row r="200" spans="1:21">
      <c r="A200" s="433"/>
      <c r="E200" s="239" t="s">
        <v>3958</v>
      </c>
      <c r="F200" s="239" t="s">
        <v>3933</v>
      </c>
      <c r="G200" s="239">
        <v>2024</v>
      </c>
      <c r="H200" s="239">
        <v>300</v>
      </c>
      <c r="I200" s="239"/>
      <c r="J200" s="239"/>
      <c r="K200" s="240"/>
      <c r="L200" s="239"/>
      <c r="M200" s="241"/>
      <c r="U200" s="422"/>
    </row>
    <row r="201" spans="1:21">
      <c r="A201" s="433"/>
      <c r="E201" s="239" t="s">
        <v>3961</v>
      </c>
      <c r="F201" s="239" t="s">
        <v>4003</v>
      </c>
      <c r="G201" s="239">
        <v>2027</v>
      </c>
      <c r="H201" s="239">
        <v>450</v>
      </c>
      <c r="I201" s="281" t="s">
        <v>3863</v>
      </c>
      <c r="J201" s="239">
        <v>0.97</v>
      </c>
      <c r="K201" s="265">
        <f>H201*365*24*J201/1000</f>
        <v>3823.74</v>
      </c>
      <c r="L201" s="260">
        <f>IF(I201="Gas natural",VLOOKUP(F201,$D$46:$H$51,5,FALSE),VLOOKUP(F201,$D$46:$H$51,4,FALSE))</f>
        <v>0.35</v>
      </c>
      <c r="M201" s="264">
        <f>K201/L201*'Fact Emis Consolidado'!$I$4</f>
        <v>3796337.9866628572</v>
      </c>
      <c r="U201" s="422"/>
    </row>
    <row r="202" spans="1:21">
      <c r="A202" s="433"/>
      <c r="E202" s="239" t="s">
        <v>3962</v>
      </c>
      <c r="F202" s="239" t="s">
        <v>3933</v>
      </c>
      <c r="G202" s="239">
        <v>2027</v>
      </c>
      <c r="H202" s="239">
        <v>100</v>
      </c>
      <c r="I202" s="239"/>
      <c r="J202" s="239"/>
      <c r="K202" s="240"/>
      <c r="L202" s="239"/>
      <c r="M202" s="241"/>
      <c r="U202" s="422"/>
    </row>
    <row r="203" spans="1:21">
      <c r="A203" s="433"/>
      <c r="E203" s="239" t="s">
        <v>3963</v>
      </c>
      <c r="F203" s="239" t="s">
        <v>3933</v>
      </c>
      <c r="G203" s="239">
        <v>2027</v>
      </c>
      <c r="H203" s="239">
        <v>96</v>
      </c>
      <c r="I203" s="239"/>
      <c r="J203" s="239"/>
      <c r="K203" s="240"/>
      <c r="L203" s="239"/>
      <c r="M203" s="241"/>
      <c r="U203" s="422"/>
    </row>
    <row r="204" spans="1:21">
      <c r="A204" s="433"/>
      <c r="E204" s="239" t="s">
        <v>3964</v>
      </c>
      <c r="F204" s="239" t="s">
        <v>3933</v>
      </c>
      <c r="G204" s="239">
        <v>2028</v>
      </c>
      <c r="H204" s="239">
        <v>350</v>
      </c>
      <c r="I204" s="239"/>
      <c r="J204" s="239"/>
      <c r="K204" s="240"/>
      <c r="L204" s="239"/>
      <c r="M204" s="241"/>
      <c r="U204" s="422"/>
    </row>
    <row r="205" spans="1:21">
      <c r="A205" s="433"/>
      <c r="E205" s="239" t="s">
        <v>3965</v>
      </c>
      <c r="F205" s="239" t="s">
        <v>3805</v>
      </c>
      <c r="G205" s="239">
        <v>2030</v>
      </c>
      <c r="H205" s="239">
        <v>352</v>
      </c>
      <c r="I205" s="239"/>
      <c r="J205" s="239"/>
      <c r="K205" s="240"/>
      <c r="L205" s="239"/>
      <c r="M205" s="241"/>
      <c r="U205" s="422"/>
    </row>
    <row r="206" spans="1:21">
      <c r="A206" s="433"/>
      <c r="E206" s="423" t="s">
        <v>4028</v>
      </c>
      <c r="F206" s="423"/>
      <c r="G206" s="423"/>
      <c r="H206" s="423"/>
      <c r="I206" s="423"/>
      <c r="J206" s="423"/>
      <c r="K206" s="423"/>
      <c r="L206" s="423"/>
      <c r="M206" s="423"/>
      <c r="U206" s="422"/>
    </row>
    <row r="207" spans="1:21">
      <c r="A207" s="433"/>
    </row>
    <row r="208" spans="1:21">
      <c r="A208" s="433"/>
      <c r="H208" s="205"/>
      <c r="I208" s="205"/>
      <c r="J208" s="205"/>
    </row>
    <row r="209" spans="1:10">
      <c r="A209" s="433"/>
      <c r="E209" s="204" t="s">
        <v>4049</v>
      </c>
      <c r="H209" s="205"/>
      <c r="I209" s="282"/>
      <c r="J209" s="282"/>
    </row>
    <row r="210" spans="1:10" ht="27">
      <c r="A210" s="433"/>
      <c r="D210" s="267" t="s">
        <v>3947</v>
      </c>
      <c r="E210" s="238" t="s">
        <v>4039</v>
      </c>
      <c r="F210" s="273" t="s">
        <v>4040</v>
      </c>
      <c r="G210" s="273" t="s">
        <v>4041</v>
      </c>
      <c r="H210" s="205"/>
      <c r="I210" s="205"/>
      <c r="J210" s="205"/>
    </row>
    <row r="211" spans="1:10">
      <c r="A211" s="433"/>
      <c r="D211" s="267">
        <v>2018</v>
      </c>
      <c r="E211" s="268">
        <f>SUMIF($G$186:$G$205,D211,$M$186:$M$205)</f>
        <v>0</v>
      </c>
      <c r="F211" s="268">
        <f>SUMIF($G$6:$G$16,D211,$M$6:$M$16)</f>
        <v>0</v>
      </c>
      <c r="G211" s="274">
        <f>E211-F211</f>
        <v>0</v>
      </c>
      <c r="H211" s="205"/>
      <c r="I211" s="205"/>
      <c r="J211" s="205"/>
    </row>
    <row r="212" spans="1:10">
      <c r="A212" s="433"/>
      <c r="D212" s="267">
        <v>2019</v>
      </c>
      <c r="E212" s="268">
        <f>SUMIF($G$186:$G$205,D212,$M$186:$M$205)</f>
        <v>7651730.1197849149</v>
      </c>
      <c r="F212" s="268">
        <f t="shared" ref="F212:F223" si="36">SUMIF($G$6:$G$16,D212,$M$6:$M$16)</f>
        <v>0</v>
      </c>
      <c r="G212" s="274">
        <f>E212-F212</f>
        <v>7651730.1197849149</v>
      </c>
    </row>
    <row r="213" spans="1:10">
      <c r="A213" s="433"/>
      <c r="D213" s="267">
        <v>2020</v>
      </c>
      <c r="E213" s="268">
        <f t="shared" ref="E213:E223" si="37">SUMIF($G$186:$G$205,D213,$M$186:$M$205)</f>
        <v>0</v>
      </c>
      <c r="F213" s="268">
        <f t="shared" si="36"/>
        <v>0</v>
      </c>
      <c r="G213" s="274">
        <f t="shared" ref="G213:G224" si="38">E213-F213</f>
        <v>0</v>
      </c>
    </row>
    <row r="214" spans="1:10">
      <c r="A214" s="433"/>
      <c r="D214" s="267">
        <v>2021</v>
      </c>
      <c r="E214" s="268">
        <f t="shared" si="37"/>
        <v>936430.03671017149</v>
      </c>
      <c r="F214" s="268">
        <f t="shared" si="36"/>
        <v>0</v>
      </c>
      <c r="G214" s="274">
        <f t="shared" si="38"/>
        <v>936430.03671017149</v>
      </c>
    </row>
    <row r="215" spans="1:10">
      <c r="A215" s="433"/>
      <c r="D215" s="267">
        <v>2022</v>
      </c>
      <c r="E215" s="268">
        <f t="shared" si="37"/>
        <v>0</v>
      </c>
      <c r="F215" s="268">
        <f t="shared" si="36"/>
        <v>0</v>
      </c>
      <c r="G215" s="274">
        <f t="shared" si="38"/>
        <v>0</v>
      </c>
    </row>
    <row r="216" spans="1:10">
      <c r="A216" s="433"/>
      <c r="D216" s="267">
        <v>2023</v>
      </c>
      <c r="E216" s="268">
        <f t="shared" si="37"/>
        <v>0</v>
      </c>
      <c r="F216" s="268">
        <f t="shared" si="36"/>
        <v>2708600.3559138486</v>
      </c>
      <c r="G216" s="274">
        <f t="shared" si="38"/>
        <v>-2708600.3559138486</v>
      </c>
    </row>
    <row r="217" spans="1:10">
      <c r="A217" s="433"/>
      <c r="D217" s="267">
        <v>2024</v>
      </c>
      <c r="E217" s="268">
        <f t="shared" si="37"/>
        <v>0</v>
      </c>
      <c r="F217" s="268">
        <f t="shared" si="36"/>
        <v>0</v>
      </c>
      <c r="G217" s="274">
        <f t="shared" si="38"/>
        <v>0</v>
      </c>
    </row>
    <row r="218" spans="1:10">
      <c r="A218" s="433"/>
      <c r="D218" s="267">
        <v>2025</v>
      </c>
      <c r="E218" s="268">
        <f t="shared" si="37"/>
        <v>0</v>
      </c>
      <c r="F218" s="268">
        <f t="shared" si="36"/>
        <v>0</v>
      </c>
      <c r="G218" s="274">
        <f t="shared" si="38"/>
        <v>0</v>
      </c>
    </row>
    <row r="219" spans="1:10">
      <c r="A219" s="433"/>
      <c r="D219" s="267">
        <v>2026</v>
      </c>
      <c r="E219" s="268">
        <f t="shared" si="37"/>
        <v>0</v>
      </c>
      <c r="F219" s="268">
        <f t="shared" si="36"/>
        <v>0</v>
      </c>
      <c r="G219" s="274">
        <f t="shared" si="38"/>
        <v>0</v>
      </c>
    </row>
    <row r="220" spans="1:10">
      <c r="A220" s="433"/>
      <c r="D220" s="267">
        <v>2027</v>
      </c>
      <c r="E220" s="268">
        <f t="shared" si="37"/>
        <v>3796337.9866628572</v>
      </c>
      <c r="F220" s="268">
        <f t="shared" si="36"/>
        <v>0</v>
      </c>
      <c r="G220" s="274">
        <f t="shared" si="38"/>
        <v>3796337.9866628572</v>
      </c>
    </row>
    <row r="221" spans="1:10">
      <c r="A221" s="433"/>
      <c r="D221" s="267">
        <v>2028</v>
      </c>
      <c r="E221" s="268">
        <f t="shared" si="37"/>
        <v>0</v>
      </c>
      <c r="F221" s="268">
        <f t="shared" si="36"/>
        <v>1815702.7022362202</v>
      </c>
      <c r="G221" s="274">
        <f t="shared" si="38"/>
        <v>-1815702.7022362202</v>
      </c>
    </row>
    <row r="222" spans="1:10">
      <c r="A222" s="433"/>
      <c r="D222" s="267">
        <v>2029</v>
      </c>
      <c r="E222" s="268">
        <f t="shared" si="37"/>
        <v>0</v>
      </c>
      <c r="F222" s="268">
        <f t="shared" si="36"/>
        <v>0</v>
      </c>
      <c r="G222" s="274">
        <f t="shared" si="38"/>
        <v>0</v>
      </c>
    </row>
    <row r="223" spans="1:10">
      <c r="A223" s="433"/>
      <c r="D223" s="267">
        <v>2030</v>
      </c>
      <c r="E223" s="268">
        <f t="shared" si="37"/>
        <v>0</v>
      </c>
      <c r="F223" s="268">
        <f t="shared" si="36"/>
        <v>0</v>
      </c>
      <c r="G223" s="274">
        <f t="shared" si="38"/>
        <v>0</v>
      </c>
    </row>
    <row r="224" spans="1:10">
      <c r="A224" s="433"/>
      <c r="D224" s="267" t="s">
        <v>4042</v>
      </c>
      <c r="E224" s="268">
        <f t="shared" ref="E224:F224" si="39">SUM(E211:E223)</f>
        <v>12384498.143157944</v>
      </c>
      <c r="F224" s="268">
        <f t="shared" si="39"/>
        <v>4524303.0581500689</v>
      </c>
      <c r="G224" s="274">
        <f t="shared" si="38"/>
        <v>7860195.0850078752</v>
      </c>
    </row>
    <row r="225" spans="1:14">
      <c r="A225" s="433"/>
      <c r="D225" s="250" t="s">
        <v>4030</v>
      </c>
      <c r="F225" s="272"/>
      <c r="G225" s="275"/>
    </row>
    <row r="226" spans="1:14">
      <c r="A226" s="433"/>
    </row>
    <row r="227" spans="1:14">
      <c r="A227" s="433"/>
    </row>
    <row r="228" spans="1:14" s="301" customFormat="1">
      <c r="N228" s="302"/>
    </row>
  </sheetData>
  <sortState xmlns:xlrd2="http://schemas.microsoft.com/office/spreadsheetml/2017/richdata2" ref="X105:AF137">
    <sortCondition ref="Z105:Z137"/>
    <sortCondition ref="X105:X137"/>
    <sortCondition descending="1" ref="AA105:AA137"/>
  </sortState>
  <mergeCells count="46">
    <mergeCell ref="U4:V5"/>
    <mergeCell ref="U6:V11"/>
    <mergeCell ref="E17:M17"/>
    <mergeCell ref="U22:V23"/>
    <mergeCell ref="U24:V29"/>
    <mergeCell ref="N22:P22"/>
    <mergeCell ref="Q22:S22"/>
    <mergeCell ref="N4:P4"/>
    <mergeCell ref="U30:V34"/>
    <mergeCell ref="E35:M35"/>
    <mergeCell ref="D52:H52"/>
    <mergeCell ref="E37:G37"/>
    <mergeCell ref="E38:G38"/>
    <mergeCell ref="E39:G39"/>
    <mergeCell ref="D44:H44"/>
    <mergeCell ref="D45:E45"/>
    <mergeCell ref="D46:E46"/>
    <mergeCell ref="D47:E47"/>
    <mergeCell ref="D48:E48"/>
    <mergeCell ref="D49:E49"/>
    <mergeCell ref="D50:E50"/>
    <mergeCell ref="D51:E51"/>
    <mergeCell ref="S35:S39"/>
    <mergeCell ref="F93:H93"/>
    <mergeCell ref="D53:H53"/>
    <mergeCell ref="D54:H54"/>
    <mergeCell ref="E83:M83"/>
    <mergeCell ref="D87:H87"/>
    <mergeCell ref="F92:H92"/>
    <mergeCell ref="N61:O61"/>
    <mergeCell ref="F88:H88"/>
    <mergeCell ref="F89:H89"/>
    <mergeCell ref="F90:H90"/>
    <mergeCell ref="F91:H91"/>
    <mergeCell ref="A3:A18"/>
    <mergeCell ref="A20:A40"/>
    <mergeCell ref="A42:A56"/>
    <mergeCell ref="A58:A84"/>
    <mergeCell ref="A86:A95"/>
    <mergeCell ref="A142:A180"/>
    <mergeCell ref="A182:A227"/>
    <mergeCell ref="U103:U139"/>
    <mergeCell ref="E139:M139"/>
    <mergeCell ref="U184:U206"/>
    <mergeCell ref="E206:M206"/>
    <mergeCell ref="A97:A139"/>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3600-55A7-4159-A77E-9CFF65DD7F13}">
  <dimension ref="A4:U8"/>
  <sheetViews>
    <sheetView workbookViewId="0">
      <selection activeCell="B6" sqref="B6"/>
    </sheetView>
  </sheetViews>
  <sheetFormatPr baseColWidth="10" defaultColWidth="9.140625" defaultRowHeight="12.75"/>
  <cols>
    <col min="1" max="1" width="49.7109375" bestFit="1" customWidth="1"/>
  </cols>
  <sheetData>
    <row r="4" spans="1:21" s="125" customFormat="1">
      <c r="A4" s="125" t="s">
        <v>4052</v>
      </c>
    </row>
    <row r="5" spans="1:21" s="125" customFormat="1">
      <c r="A5" s="125" t="s">
        <v>4050</v>
      </c>
      <c r="B5" s="125">
        <v>2013</v>
      </c>
      <c r="C5" s="125">
        <v>2014</v>
      </c>
      <c r="D5" s="125">
        <v>2015</v>
      </c>
      <c r="E5" s="125">
        <v>2016</v>
      </c>
      <c r="F5" s="125">
        <v>2017</v>
      </c>
      <c r="G5" s="125">
        <v>2018</v>
      </c>
      <c r="H5" s="125">
        <v>2019</v>
      </c>
      <c r="I5" s="125">
        <v>2020</v>
      </c>
      <c r="J5" s="125">
        <v>2021</v>
      </c>
      <c r="K5" s="125">
        <v>2022</v>
      </c>
      <c r="L5" s="125">
        <v>2023</v>
      </c>
      <c r="M5" s="125">
        <v>2024</v>
      </c>
      <c r="N5" s="125">
        <v>2025</v>
      </c>
      <c r="O5" s="125">
        <v>2026</v>
      </c>
      <c r="P5" s="125">
        <v>2027</v>
      </c>
      <c r="Q5" s="125">
        <v>2028</v>
      </c>
      <c r="R5" s="125">
        <v>2029</v>
      </c>
      <c r="S5" s="125">
        <v>2030</v>
      </c>
      <c r="T5" s="125">
        <v>2031</v>
      </c>
      <c r="U5" s="125">
        <v>2032</v>
      </c>
    </row>
    <row r="6" spans="1:21" s="125" customFormat="1">
      <c r="A6" s="125" t="s">
        <v>4051</v>
      </c>
      <c r="B6" s="125">
        <v>7455.9975583291443</v>
      </c>
      <c r="C6" s="125">
        <v>7571.1309101920633</v>
      </c>
      <c r="D6" s="125">
        <v>6802.5087638073956</v>
      </c>
      <c r="E6" s="125">
        <v>6138.4415293878492</v>
      </c>
      <c r="F6" s="125">
        <v>6128.9641910759028</v>
      </c>
      <c r="G6" s="125">
        <v>6337.8322732253828</v>
      </c>
      <c r="H6" s="125">
        <v>11019.958448076231</v>
      </c>
      <c r="I6" s="125">
        <v>11019.958448076231</v>
      </c>
      <c r="J6" s="125">
        <v>11893.606409782868</v>
      </c>
      <c r="K6" s="125">
        <v>11904.049813890342</v>
      </c>
      <c r="L6" s="125">
        <v>9299.8834990512332</v>
      </c>
      <c r="M6" s="125">
        <v>10379.035256823543</v>
      </c>
      <c r="N6" s="125">
        <v>10379.035256823543</v>
      </c>
      <c r="O6" s="125">
        <v>10379.035256823543</v>
      </c>
      <c r="P6" s="125">
        <v>12627.848274632943</v>
      </c>
      <c r="Q6" s="125">
        <v>12030.542718268691</v>
      </c>
      <c r="R6" s="125">
        <v>12030.542718268691</v>
      </c>
      <c r="S6" s="125">
        <v>13255.90213354564</v>
      </c>
      <c r="T6" s="125">
        <v>13255.90213354564</v>
      </c>
      <c r="U6" s="125">
        <v>13255.90213354564</v>
      </c>
    </row>
    <row r="7" spans="1:21" s="125" customFormat="1">
      <c r="A7" s="125" t="s">
        <v>4053</v>
      </c>
    </row>
    <row r="8" spans="1:21">
      <c r="A8" s="125" t="s">
        <v>4054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4</vt:i4>
      </vt:variant>
    </vt:vector>
  </HeadingPairs>
  <TitlesOfParts>
    <vt:vector size="18" baseType="lpstr">
      <vt:lpstr>Permisos administrados</vt:lpstr>
      <vt:lpstr>Permisos terminados</vt:lpstr>
      <vt:lpstr>Capacidad aut Chihuahua</vt:lpstr>
      <vt:lpstr>Comp diversas fuentes de info</vt:lpstr>
      <vt:lpstr>Fact Emis Consolidado</vt:lpstr>
      <vt:lpstr>Factor de Planta</vt:lpstr>
      <vt:lpstr>Adicion y retiro de plantas</vt:lpstr>
      <vt:lpstr>Adicion de plantas PRODESEN 19</vt:lpstr>
      <vt:lpstr>Eficiencia Energética</vt:lpstr>
      <vt:lpstr>Evolución Cap (MW) 2018-2032</vt:lpstr>
      <vt:lpstr>Evolución Gen (GWh) 2018-2032</vt:lpstr>
      <vt:lpstr>Factor de Planta E. Limpia</vt:lpstr>
      <vt:lpstr>Proyeccion emisiones GEI S. El.</vt:lpstr>
      <vt:lpstr>FE de GN base energía del comb</vt:lpstr>
      <vt:lpstr>'Capacidad aut Chihuahua'!Área_de_extracción</vt:lpstr>
      <vt:lpstr>'Permisos terminados'!Área_de_impresión</vt:lpstr>
      <vt:lpstr>'Permisos administrados'!Títulos_a_imprimir</vt:lpstr>
      <vt:lpstr>'Permisos terminados'!Títulos_a_imprimir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CRE9</dc:creator>
  <cp:lastModifiedBy>MS</cp:lastModifiedBy>
  <dcterms:created xsi:type="dcterms:W3CDTF">2016-05-19T22:22:20Z</dcterms:created>
  <dcterms:modified xsi:type="dcterms:W3CDTF">2021-02-13T20:05:37Z</dcterms:modified>
</cp:coreProperties>
</file>