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1 Potencial de mitigacion\Sector Eléctrico\"/>
    </mc:Choice>
  </mc:AlternateContent>
  <xr:revisionPtr revIDLastSave="0" documentId="13_ncr:1_{34A3C9F1-CC40-465E-8497-6F24D1E15735}" xr6:coauthVersionLast="45" xr6:coauthVersionMax="45" xr10:uidLastSave="{00000000-0000-0000-0000-000000000000}"/>
  <bookViews>
    <workbookView xWindow="-120" yWindow="-120" windowWidth="20730" windowHeight="11310" tabRatio="678" xr2:uid="{CBBDC987-F2A5-407F-8DB9-2D54D2455613}"/>
  </bookViews>
  <sheets>
    <sheet name="Costo Abatim Gen Distrib DAC" sheetId="1" r:id="rId1"/>
    <sheet name="Costo Abatim Gen Distrib GDMTH" sheetId="3" r:id="rId2"/>
    <sheet name="Resumen Analisis Finan GDMTH" sheetId="4" r:id="rId3"/>
    <sheet name="Resumen Analisis Finan DAC" sheetId="7" r:id="rId4"/>
    <sheet name="Especs y Resultados A Fin GD-SF" sheetId="6" r:id="rId5"/>
    <sheet name="Potencial mitigación GDMTH DAC" sheetId="5" r:id="rId6"/>
  </sheets>
  <externalReferences>
    <externalReference r:id="rId7"/>
    <externalReference r:id="rId8"/>
    <externalReference r:id="rId9"/>
  </externalReferenc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7" i="1" l="1"/>
  <c r="F78" i="1"/>
  <c r="F79" i="1"/>
  <c r="F80" i="1"/>
  <c r="F81" i="1"/>
  <c r="F82" i="1"/>
  <c r="F83" i="1"/>
  <c r="F84" i="1"/>
  <c r="F85" i="1"/>
  <c r="F86" i="1"/>
  <c r="F87" i="1"/>
  <c r="F88" i="1"/>
  <c r="F89" i="1"/>
  <c r="F76" i="1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G89" i="1"/>
  <c r="G83" i="1"/>
  <c r="G82" i="1"/>
  <c r="G81" i="1"/>
  <c r="G79" i="1"/>
  <c r="G78" i="1"/>
  <c r="G77" i="1"/>
  <c r="G76" i="1"/>
  <c r="G88" i="1"/>
  <c r="G87" i="1"/>
  <c r="G86" i="1"/>
  <c r="G85" i="1"/>
  <c r="F64" i="6" l="1"/>
  <c r="H40" i="6" l="1"/>
  <c r="F40" i="6"/>
  <c r="H44" i="6"/>
  <c r="H45" i="6"/>
  <c r="I45" i="6"/>
  <c r="H46" i="6"/>
  <c r="I46" i="6"/>
  <c r="H47" i="6"/>
  <c r="I47" i="6"/>
  <c r="H48" i="6"/>
  <c r="I48" i="6"/>
  <c r="H49" i="6"/>
  <c r="I49" i="6"/>
  <c r="H50" i="6"/>
  <c r="I50" i="6"/>
  <c r="H51" i="6"/>
  <c r="I51" i="6"/>
  <c r="H53" i="6"/>
  <c r="I53" i="6"/>
  <c r="H54" i="6"/>
  <c r="I54" i="6"/>
  <c r="H55" i="6"/>
  <c r="I55" i="6"/>
  <c r="H56" i="6"/>
  <c r="I56" i="6"/>
  <c r="H57" i="6"/>
  <c r="I57" i="6"/>
  <c r="H58" i="6"/>
  <c r="I58" i="6"/>
  <c r="H60" i="6"/>
  <c r="H61" i="6"/>
  <c r="H62" i="6"/>
  <c r="H63" i="6"/>
  <c r="H64" i="6"/>
  <c r="H43" i="6"/>
  <c r="F44" i="6"/>
  <c r="F45" i="6"/>
  <c r="G45" i="6"/>
  <c r="F46" i="6"/>
  <c r="G46" i="6"/>
  <c r="F61" i="6" s="1"/>
  <c r="F47" i="6"/>
  <c r="G47" i="6"/>
  <c r="F48" i="6"/>
  <c r="G48" i="6"/>
  <c r="F49" i="6"/>
  <c r="G49" i="6"/>
  <c r="F50" i="6"/>
  <c r="G50" i="6"/>
  <c r="F51" i="6"/>
  <c r="G51" i="6"/>
  <c r="F53" i="6"/>
  <c r="G53" i="6"/>
  <c r="F54" i="6"/>
  <c r="G54" i="6"/>
  <c r="F55" i="6"/>
  <c r="G55" i="6"/>
  <c r="F56" i="6"/>
  <c r="G56" i="6"/>
  <c r="F57" i="6"/>
  <c r="G57" i="6"/>
  <c r="F58" i="6"/>
  <c r="G58" i="6"/>
  <c r="F60" i="6"/>
  <c r="F62" i="6"/>
  <c r="F63" i="6"/>
  <c r="F43" i="6"/>
  <c r="F22" i="6"/>
  <c r="F18" i="4"/>
  <c r="G7" i="6" l="1"/>
  <c r="G8" i="6"/>
  <c r="G10" i="6"/>
  <c r="G12" i="6"/>
  <c r="G13" i="6"/>
  <c r="G14" i="6"/>
  <c r="G16" i="6"/>
  <c r="G17" i="6"/>
  <c r="G19" i="6"/>
  <c r="G20" i="6"/>
  <c r="G21" i="6"/>
  <c r="G23" i="6"/>
  <c r="G24" i="6"/>
  <c r="G25" i="6"/>
  <c r="G11" i="6"/>
  <c r="G28" i="6"/>
  <c r="G27" i="6"/>
  <c r="G6" i="6"/>
  <c r="F19" i="6"/>
  <c r="F20" i="6"/>
  <c r="F21" i="6"/>
  <c r="F23" i="6"/>
  <c r="F25" i="6"/>
  <c r="F26" i="6"/>
  <c r="F11" i="6"/>
  <c r="F28" i="6"/>
  <c r="F27" i="6"/>
  <c r="F7" i="6"/>
  <c r="F8" i="6"/>
  <c r="F13" i="6"/>
  <c r="F14" i="6"/>
  <c r="F16" i="6"/>
  <c r="F17" i="6"/>
  <c r="F6" i="6"/>
  <c r="F36" i="4"/>
  <c r="F29" i="4"/>
  <c r="F25" i="4"/>
  <c r="F24" i="6" s="1"/>
  <c r="F23" i="4"/>
  <c r="F16" i="4"/>
  <c r="F15" i="6" s="1"/>
  <c r="F13" i="4"/>
  <c r="F12" i="6" s="1"/>
  <c r="F11" i="4"/>
  <c r="F9" i="6" s="1"/>
  <c r="F34" i="7"/>
  <c r="F36" i="7" s="1"/>
  <c r="F30" i="7"/>
  <c r="G26" i="6" s="1"/>
  <c r="F29" i="7"/>
  <c r="F12" i="7" s="1"/>
  <c r="F23" i="7"/>
  <c r="G22" i="6" s="1"/>
  <c r="F16" i="7"/>
  <c r="G15" i="6" s="1"/>
  <c r="F11" i="7"/>
  <c r="G9" i="6" s="1"/>
  <c r="F30" i="6" l="1"/>
  <c r="G30" i="6"/>
  <c r="F29" i="6"/>
  <c r="G29" i="6"/>
  <c r="F12" i="4"/>
  <c r="F10" i="6" s="1"/>
  <c r="E9" i="5" l="1"/>
  <c r="E8" i="5"/>
  <c r="G15" i="3" l="1"/>
  <c r="J23" i="3"/>
  <c r="G4" i="3"/>
  <c r="G13" i="3"/>
  <c r="E44" i="3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G40" i="3"/>
  <c r="I4" i="3" s="1"/>
  <c r="G31" i="3"/>
  <c r="E23" i="3"/>
  <c r="I23" i="3" s="1"/>
  <c r="I17" i="3" s="1"/>
  <c r="G29" i="3" s="1"/>
  <c r="G16" i="3"/>
  <c r="E9" i="3"/>
  <c r="I7" i="3"/>
  <c r="E5" i="3"/>
  <c r="E6" i="3" s="1"/>
  <c r="I7" i="1"/>
  <c r="G31" i="1"/>
  <c r="E5" i="1"/>
  <c r="E6" i="1" s="1"/>
  <c r="E9" i="1"/>
  <c r="E23" i="1"/>
  <c r="I23" i="1" s="1"/>
  <c r="G40" i="1"/>
  <c r="E44" i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I13" i="3" l="1"/>
  <c r="G6" i="3"/>
  <c r="F42" i="3"/>
  <c r="G32" i="3"/>
  <c r="G32" i="1"/>
  <c r="I17" i="1"/>
  <c r="G29" i="1" s="1"/>
  <c r="G6" i="1"/>
  <c r="F42" i="1"/>
  <c r="F43" i="3" l="1"/>
  <c r="G42" i="3"/>
  <c r="G42" i="1"/>
  <c r="F43" i="1"/>
  <c r="G43" i="3" l="1"/>
  <c r="F44" i="3"/>
  <c r="G43" i="1"/>
  <c r="F44" i="1"/>
  <c r="G16" i="1"/>
  <c r="F45" i="3" l="1"/>
  <c r="G44" i="3"/>
  <c r="G44" i="1"/>
  <c r="F45" i="1"/>
  <c r="F46" i="3" l="1"/>
  <c r="G45" i="3"/>
  <c r="F46" i="1"/>
  <c r="G45" i="1"/>
  <c r="G46" i="3" l="1"/>
  <c r="F47" i="3"/>
  <c r="F47" i="1"/>
  <c r="G46" i="1"/>
  <c r="F48" i="3" l="1"/>
  <c r="G47" i="3"/>
  <c r="F48" i="1"/>
  <c r="G47" i="1"/>
  <c r="G48" i="3" l="1"/>
  <c r="F49" i="3"/>
  <c r="F49" i="1"/>
  <c r="G48" i="1"/>
  <c r="G49" i="3" l="1"/>
  <c r="F50" i="3"/>
  <c r="F50" i="1"/>
  <c r="G49" i="1"/>
  <c r="F51" i="3" l="1"/>
  <c r="G50" i="3"/>
  <c r="F51" i="1"/>
  <c r="G50" i="1"/>
  <c r="G51" i="3" l="1"/>
  <c r="F52" i="3"/>
  <c r="F52" i="1"/>
  <c r="G51" i="1"/>
  <c r="F53" i="3" l="1"/>
  <c r="G52" i="3"/>
  <c r="F53" i="1"/>
  <c r="G52" i="1"/>
  <c r="F54" i="3" l="1"/>
  <c r="G53" i="3"/>
  <c r="F54" i="1"/>
  <c r="G53" i="1"/>
  <c r="G54" i="3" l="1"/>
  <c r="F55" i="3"/>
  <c r="F55" i="1"/>
  <c r="G54" i="1"/>
  <c r="F56" i="3" l="1"/>
  <c r="G55" i="3"/>
  <c r="F56" i="1"/>
  <c r="G55" i="1"/>
  <c r="G56" i="3" l="1"/>
  <c r="F57" i="3"/>
  <c r="F57" i="1"/>
  <c r="G56" i="1"/>
  <c r="G57" i="3" l="1"/>
  <c r="F58" i="3"/>
  <c r="F58" i="1"/>
  <c r="G57" i="1"/>
  <c r="F59" i="3" l="1"/>
  <c r="G58" i="3"/>
  <c r="F59" i="1"/>
  <c r="G58" i="1"/>
  <c r="G59" i="3" l="1"/>
  <c r="F60" i="3"/>
  <c r="F60" i="1"/>
  <c r="G59" i="1"/>
  <c r="F61" i="3" l="1"/>
  <c r="G60" i="3"/>
  <c r="F61" i="1"/>
  <c r="G60" i="1"/>
  <c r="F62" i="3" l="1"/>
  <c r="G61" i="3"/>
  <c r="F62" i="1"/>
  <c r="G61" i="1"/>
  <c r="G62" i="3" l="1"/>
  <c r="F63" i="3"/>
  <c r="F63" i="1"/>
  <c r="G62" i="1"/>
  <c r="F64" i="3" l="1"/>
  <c r="G63" i="3"/>
  <c r="F64" i="1"/>
  <c r="G63" i="1"/>
  <c r="G64" i="3" l="1"/>
  <c r="F65" i="3"/>
  <c r="F65" i="1"/>
  <c r="G64" i="1"/>
  <c r="G65" i="3" l="1"/>
  <c r="F66" i="3"/>
  <c r="F66" i="1"/>
  <c r="G65" i="1"/>
  <c r="F67" i="3" l="1"/>
  <c r="G67" i="3" s="1"/>
  <c r="G66" i="3"/>
  <c r="G68" i="3" s="1"/>
  <c r="I6" i="3" s="1"/>
  <c r="I9" i="3" s="1"/>
  <c r="G30" i="3" s="1"/>
  <c r="G33" i="3" s="1"/>
  <c r="F68" i="3"/>
  <c r="F67" i="1"/>
  <c r="G67" i="1" s="1"/>
  <c r="G66" i="1"/>
  <c r="G68" i="1" s="1"/>
  <c r="I6" i="1" s="1"/>
  <c r="F68" i="1"/>
  <c r="I9" i="1" l="1"/>
  <c r="G30" i="1" s="1"/>
  <c r="G33" i="1" s="1"/>
</calcChain>
</file>

<file path=xl/sharedStrings.xml><?xml version="1.0" encoding="utf-8"?>
<sst xmlns="http://schemas.openxmlformats.org/spreadsheetml/2006/main" count="628" uniqueCount="243">
  <si>
    <t>Costo de Abatimiento por Generación Distribuida</t>
  </si>
  <si>
    <t>Tecnología de referencia</t>
  </si>
  <si>
    <t>Generación mixta CFE</t>
  </si>
  <si>
    <t>Costo</t>
  </si>
  <si>
    <t>Emisiones</t>
  </si>
  <si>
    <t>Generación Distribuida</t>
  </si>
  <si>
    <t>Tecnología de mitigación</t>
  </si>
  <si>
    <t>Costo marginal de abatimiento</t>
  </si>
  <si>
    <t>Electricity generation cost in policy scenario</t>
  </si>
  <si>
    <t>SFV</t>
  </si>
  <si>
    <r>
      <t>C</t>
    </r>
    <r>
      <rPr>
        <i/>
        <vertAlign val="subscript"/>
        <sz val="11"/>
        <color theme="1"/>
        <rFont val="Times New Roman"/>
        <family val="1"/>
      </rPr>
      <t>PS</t>
    </r>
  </si>
  <si>
    <t>USD/MWh</t>
  </si>
  <si>
    <t>Electricity generation cost in baseline scenario</t>
  </si>
  <si>
    <r>
      <t>C</t>
    </r>
    <r>
      <rPr>
        <i/>
        <vertAlign val="subscript"/>
        <sz val="11"/>
        <color theme="1"/>
        <rFont val="Times New Roman"/>
        <family val="1"/>
      </rPr>
      <t>BS</t>
    </r>
  </si>
  <si>
    <t>Greenhouse gas emission in policy scenario</t>
  </si>
  <si>
    <r>
      <t>E</t>
    </r>
    <r>
      <rPr>
        <i/>
        <vertAlign val="subscript"/>
        <sz val="11"/>
        <color theme="1"/>
        <rFont val="Times New Roman"/>
        <family val="1"/>
      </rPr>
      <t>PS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</si>
  <si>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e/MWh</t>
    </r>
  </si>
  <si>
    <t>Greenhouse gas emission in base line scenario</t>
  </si>
  <si>
    <r>
      <t>E</t>
    </r>
    <r>
      <rPr>
        <i/>
        <vertAlign val="subscript"/>
        <sz val="11"/>
        <color theme="1"/>
        <rFont val="Times New Roman"/>
        <family val="1"/>
      </rPr>
      <t>BS</t>
    </r>
  </si>
  <si>
    <t>Marginal abatement cost</t>
  </si>
  <si>
    <t>SPV @ LTB</t>
  </si>
  <si>
    <t xml:space="preserve">MAC </t>
  </si>
  <si>
    <r>
      <t>USD/tCO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</si>
  <si>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https://doi.org/10.1016/j.egyr.2019.11.153</t>
  </si>
  <si>
    <t>The 6th International Conference on Power and Energy Systems Engineering (CPESE 2019), September 20–23, 2019, Okinawa, Japan</t>
  </si>
  <si>
    <t>Marginal abatement cost of electricity generation from renewable energy in Thailand</t>
  </si>
  <si>
    <t>Phitsinee Muangjaia, Wongkot Wongsapaib,∗, Rongphet Bunchuaideec, Neeracha Tridechc, Det Damrongsakb, Chaichan Ritkrerkkraid</t>
  </si>
  <si>
    <t>tCO2/año</t>
  </si>
  <si>
    <t>Tipo de cambio</t>
  </si>
  <si>
    <t>MXP/USD</t>
  </si>
  <si>
    <t>USD</t>
  </si>
  <si>
    <t>MXP/año</t>
  </si>
  <si>
    <t>Costo Inversión</t>
  </si>
  <si>
    <t>años</t>
  </si>
  <si>
    <t>Total</t>
  </si>
  <si>
    <t>tCO2</t>
  </si>
  <si>
    <t>Anual</t>
  </si>
  <si>
    <t>Mantenimiento</t>
  </si>
  <si>
    <t>Generación</t>
  </si>
  <si>
    <t>kWh/año</t>
  </si>
  <si>
    <t>Duración del sistema</t>
  </si>
  <si>
    <t>MXP/kWh</t>
  </si>
  <si>
    <t>CFE</t>
  </si>
  <si>
    <t>VPN</t>
  </si>
  <si>
    <t>VPN @ 3%</t>
  </si>
  <si>
    <t>USD/año</t>
  </si>
  <si>
    <t>Tarifa ponderada GDMTH</t>
  </si>
  <si>
    <t>Total a 25 años</t>
  </si>
  <si>
    <t>Interest rate</t>
  </si>
  <si>
    <t>Discount rate</t>
  </si>
  <si>
    <t>Inflation rate</t>
  </si>
  <si>
    <t>Discounted</t>
  </si>
  <si>
    <t>Year</t>
  </si>
  <si>
    <t>Inflated</t>
  </si>
  <si>
    <t>Datos comunes</t>
  </si>
  <si>
    <t>MWh/año</t>
  </si>
  <si>
    <t>MWh/25 años</t>
  </si>
  <si>
    <t>Tarifa DAC</t>
  </si>
  <si>
    <t>Precio Unitario</t>
  </si>
  <si>
    <t xml:space="preserve">Costo de Abatimiento por Generación Pequeña Escala </t>
  </si>
  <si>
    <t>kWp</t>
  </si>
  <si>
    <t>earnings (EBT)
(before taxes, accounting)</t>
  </si>
  <si>
    <t>expenditure</t>
  </si>
  <si>
    <t>revenues</t>
  </si>
  <si>
    <t>-</t>
  </si>
  <si>
    <t>total investment</t>
  </si>
  <si>
    <t>cumulative equity cash-flow</t>
  </si>
  <si>
    <t>cumulative project cash-flow</t>
  </si>
  <si>
    <t>annual averages</t>
  </si>
  <si>
    <t>total over project duration</t>
  </si>
  <si>
    <t>Loan Life Cover Ratio</t>
  </si>
  <si>
    <t>years</t>
  </si>
  <si>
    <t>payback period (dynamic)</t>
  </si>
  <si>
    <t>%</t>
  </si>
  <si>
    <t>internal rate of return (IRR)</t>
  </si>
  <si>
    <t>net present value</t>
  </si>
  <si>
    <t>interest rate for discounting</t>
  </si>
  <si>
    <t>cumulative cash-flow</t>
  </si>
  <si>
    <t>invested debt capital</t>
  </si>
  <si>
    <t>invested equity</t>
  </si>
  <si>
    <t>project duration</t>
  </si>
  <si>
    <t>equity cash-flow</t>
  </si>
  <si>
    <t>project cash-flow</t>
  </si>
  <si>
    <t>key figures:
- IRR: P-CF: 29.9%, E-CF: 37.1%
- NPV: P-CF: 0.54 Mio. USD, E-CF: 0.58 Mio. USD
- PBT: P-CF: 4.1 years, E-CF: 5 years</t>
  </si>
  <si>
    <t>Con incentivo fiscal</t>
  </si>
  <si>
    <t>key figures:
- IRR: P-CF: 22%, E-CF: 23.7%
- NPV: P-CF: 0.43 Mio. USD, E-CF: 0.49 Mio. USD
- PBT: P-CF: 5.8 years, E-CF: 6.6 years</t>
  </si>
  <si>
    <t>Sin incentivo fiscal</t>
  </si>
  <si>
    <t>mes</t>
  </si>
  <si>
    <t>Histórico de precios ponderados</t>
  </si>
  <si>
    <t>MXP (IVA inc)</t>
  </si>
  <si>
    <t>Pago Estimado de Facturación Anual</t>
  </si>
  <si>
    <t>yr</t>
  </si>
  <si>
    <t>Meses por año</t>
  </si>
  <si>
    <t>Precio Estimado Mensual a pagar a CFE</t>
  </si>
  <si>
    <t>p.3 bottom</t>
  </si>
  <si>
    <t>Consumo Estimado Anual</t>
  </si>
  <si>
    <t>kWh/kWp yr</t>
  </si>
  <si>
    <t xml:space="preserve">Electricity Generation </t>
  </si>
  <si>
    <t>Potencia del SFV</t>
  </si>
  <si>
    <t>kWh/yr</t>
  </si>
  <si>
    <t>Generación anual</t>
  </si>
  <si>
    <t>Subsidy @ yr 2 30% tax rebate</t>
  </si>
  <si>
    <t>Interest rate %</t>
  </si>
  <si>
    <t>Number/yr</t>
  </si>
  <si>
    <t>Principal payments per year</t>
  </si>
  <si>
    <t xml:space="preserve">annual interest rate % </t>
  </si>
  <si>
    <t>financing share %</t>
  </si>
  <si>
    <t>Loan I</t>
  </si>
  <si>
    <t>USD/yr</t>
  </si>
  <si>
    <t>Costs and revenues</t>
  </si>
  <si>
    <t>Inverter</t>
  </si>
  <si>
    <t>yearly price increase</t>
  </si>
  <si>
    <t>OPEX</t>
  </si>
  <si>
    <t>O+M</t>
  </si>
  <si>
    <t>CAPEX sin IVA</t>
  </si>
  <si>
    <t>%/yr</t>
  </si>
  <si>
    <t xml:space="preserve">Price increase </t>
  </si>
  <si>
    <t xml:space="preserve">Feed in tarif </t>
  </si>
  <si>
    <t>Electric output</t>
  </si>
  <si>
    <t>Mes</t>
  </si>
  <si>
    <t>Año</t>
  </si>
  <si>
    <t>construcción</t>
  </si>
  <si>
    <t>terminación</t>
  </si>
  <si>
    <t>comienzo</t>
  </si>
  <si>
    <t>Resumen del Análisis Financiero de Generación Pequeña Escala</t>
  </si>
  <si>
    <t>Conceptos</t>
  </si>
  <si>
    <t>Unidades</t>
  </si>
  <si>
    <t>Comentarios</t>
  </si>
  <si>
    <t>Resumen de entradas</t>
  </si>
  <si>
    <t>Resumen de resultados</t>
  </si>
  <si>
    <t>F:\Descargas\Energy Unlimited\Clientes\Constr MS\Tlaxcala\Cotizacion - Summary - DBW - GDMTH - Ver 7.pdf</t>
  </si>
  <si>
    <t>effective interest rate debt capital</t>
  </si>
  <si>
    <t>loan sum</t>
  </si>
  <si>
    <t>interest sum</t>
  </si>
  <si>
    <t>minimal DSCR</t>
  </si>
  <si>
    <t>key figures:</t>
  </si>
  <si>
    <t>Potencial de mitigación por generación distribuida para usuarios de tarifa DAC y GDMTH</t>
  </si>
  <si>
    <t>Factor de emisión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</si>
  <si>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e/MWh </t>
    </r>
  </si>
  <si>
    <t>Consumo eléctrico de usuarios en tarifa DAC</t>
  </si>
  <si>
    <t>Consumo eléctrico de usuarios en tarifa GDMTH</t>
  </si>
  <si>
    <t>Potencial de mitigación por generación distribuida para usuarios en tarifa DAC</t>
  </si>
  <si>
    <t>Potencial de mitigación por generación distribuida para usuarios en tarifa GDMTH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</si>
  <si>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</si>
  <si>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GWh</t>
  </si>
  <si>
    <t>Valor</t>
  </si>
  <si>
    <t>Concepto</t>
  </si>
  <si>
    <t>C:\Users\Luisa\Desktop\AKR\PECC Copy\00 Comentarios 20200623\01 Potencial de mitigacion\Sector Eléctrico\usuarios en tarifa GDMTH.xlsx</t>
  </si>
  <si>
    <t>SEMARNAT (2020) AVISO - Factor de Emisión del Sistema Eléctrico Nacional 2019</t>
  </si>
  <si>
    <t>Fuente</t>
  </si>
  <si>
    <t>Capital propio</t>
  </si>
  <si>
    <t>GDMTH</t>
  </si>
  <si>
    <t>DAC</t>
  </si>
  <si>
    <t>Horas sol efectivas</t>
  </si>
  <si>
    <t>hr/día</t>
  </si>
  <si>
    <t>Tarifa</t>
  </si>
  <si>
    <t>Septiembre</t>
  </si>
  <si>
    <t>Julio</t>
  </si>
  <si>
    <t>Mayo</t>
  </si>
  <si>
    <t>Marzo</t>
  </si>
  <si>
    <t>Enero</t>
  </si>
  <si>
    <t>Noviembre</t>
  </si>
  <si>
    <t>Histórico de precio excedente DAC</t>
  </si>
  <si>
    <t xml:space="preserve">Fuente: </t>
  </si>
  <si>
    <t>Resumen Analisis Finan GDMTH</t>
  </si>
  <si>
    <t>Resumen Analisis Finan DAC</t>
  </si>
  <si>
    <t>Capacidad</t>
  </si>
  <si>
    <t>Comienzo</t>
  </si>
  <si>
    <t>Terminación</t>
  </si>
  <si>
    <t>Construcción</t>
  </si>
  <si>
    <t>Aumento de precio OPEX</t>
  </si>
  <si>
    <t>Aumento de precio tarifa</t>
  </si>
  <si>
    <t>Otros gastos de mantenimiento</t>
  </si>
  <si>
    <t>Prestamo I</t>
  </si>
  <si>
    <t>Participación financiera %</t>
  </si>
  <si>
    <t xml:space="preserve">Tasa de interés anual % </t>
  </si>
  <si>
    <t>Pagos al año</t>
  </si>
  <si>
    <t>Subsidios: 30% depreciación acelerada</t>
  </si>
  <si>
    <t>Resumen del Análisis Financiero de Generación Distribuida Tarifas GDMTH y DAC</t>
  </si>
  <si>
    <t>key figures:
- IRR: P-CF: 38.4%, E-CF: 44.4%
- NPV: P-CF: 0.01 Mio. USD, E-CF: 0.01 Mio. USD
- PBT: P-CF: 3.7 years, E-CF: 4.6 years</t>
  </si>
  <si>
    <t>Fuente de los datos:</t>
  </si>
  <si>
    <t>Junio</t>
  </si>
  <si>
    <t>Agosto</t>
  </si>
  <si>
    <t>Octubre</t>
  </si>
  <si>
    <t>Diciembre</t>
  </si>
  <si>
    <t>C:\Users\Luisa\Desktop\AKR\PECC Copy\00 Comentarios 20200623\01 Potencial de mitigacion\Analisis financiero Gen Distr GDMTH - Pwd GIZ.xlsm</t>
  </si>
  <si>
    <t>C:\Users\Luisa\Desktop\AKR\PECC Copy\00 Comentarios 20200623\01 Potencial de mitigacion\Analisis financiero Gen Distr DAC - Pwd GIZ.xlsm</t>
  </si>
  <si>
    <t>Generación específica</t>
  </si>
  <si>
    <t>kWh/kWp año</t>
  </si>
  <si>
    <t>%/año</t>
  </si>
  <si>
    <t>Número/año</t>
  </si>
  <si>
    <t>Porcentaje de cobertura</t>
  </si>
  <si>
    <t xml:space="preserve">Interés anual para capital propio </t>
  </si>
  <si>
    <t>USD/W</t>
  </si>
  <si>
    <t>Costo unitario de instalación</t>
  </si>
  <si>
    <t>7.9% [1]</t>
  </si>
  <si>
    <t>7.0% [2]</t>
  </si>
  <si>
    <t>[1] WACC [2] Equity Interest Rate</t>
  </si>
  <si>
    <t>Weighted Average of Capital Cost</t>
  </si>
  <si>
    <t>12.6% [1]</t>
  </si>
  <si>
    <t>7.0 % [2]</t>
  </si>
  <si>
    <t>Ver celda F130 de la hoja "10. Financing" del archivo C:\Users\Luisa\Desktop\AKR\PECC Copy\00 Comentarios 20200623\01 Potencial de mitigacion\Analisis financiero Gen Distr GDMTH - Pwd GIZ.xlsm</t>
  </si>
  <si>
    <t>Ver celda F132 de la hoja "10. Financing" del archivo C:\Users\Luisa\Desktop\AKR\PECC Copy\00 Comentarios 20200623\01 Potencial de mitigacion\Analisis financiero Gen Distr GDMTH - Pwd GIZ.xlsm</t>
  </si>
  <si>
    <t>Flujo de efectivo</t>
  </si>
  <si>
    <t>del proyecto</t>
  </si>
  <si>
    <t>del capital propio</t>
  </si>
  <si>
    <t>Promedio anual</t>
  </si>
  <si>
    <t>Duración del proyecto</t>
  </si>
  <si>
    <t>Inversión total</t>
  </si>
  <si>
    <t>Deuda</t>
  </si>
  <si>
    <t>Tasa de interés para descuento</t>
  </si>
  <si>
    <t>Valor presente neto</t>
  </si>
  <si>
    <t>Tasa interna de retorno</t>
  </si>
  <si>
    <t>Período de retorno</t>
  </si>
  <si>
    <t>Flujo acumulado del proyecto</t>
  </si>
  <si>
    <t>Flujo acumulado del capital propio</t>
  </si>
  <si>
    <t>Ingresos</t>
  </si>
  <si>
    <t>Gastos</t>
  </si>
  <si>
    <t>Ganacias antes de impuestos</t>
  </si>
  <si>
    <t>─</t>
  </si>
  <si>
    <t>Duración total</t>
  </si>
  <si>
    <t>Indicadores de deuda</t>
  </si>
  <si>
    <t xml:space="preserve"> Notas: [1] Promedio ponderado del costo de capital [2] Tasa de interés del capital propio</t>
  </si>
  <si>
    <t>Tasa de interés efectiva de la deuda</t>
  </si>
  <si>
    <t>Total de intereses</t>
  </si>
  <si>
    <t>Razón de cobertura en el período de deuda</t>
  </si>
  <si>
    <t>Razón de cobertura mínima</t>
  </si>
  <si>
    <t>Tarifa de generación</t>
  </si>
  <si>
    <t>período de recuperación de la inversión</t>
  </si>
  <si>
    <t>Indicadores clave:
TIR: FE-P: 38.4%, FE-CP: 44.4%
VPN: FE-P: 6,000 USD, FE-CP: 10,690 USD
PRI: FE-P: 3.7 años, FE-CP: 4.6 años</t>
  </si>
  <si>
    <t>Indicadores clave:
Tasa de interés efectiva para deuda: 15%
Capital de deuda: $2,562 USD
Interés total: $1,153 USD
Razón promedio de cobertura de deuda: 3.77
Razón de cobertura de deuda mínima: 1.1</t>
  </si>
  <si>
    <t>Indicadores clave:
TIR: FE-P: 30%, FE-CP: 37%
VPN: FE-P: 0.54 MMUSD, FE-CP: 0.58 MMUSD
PRI: FE-P: 4.1 años, FE-CP: 5.0 años</t>
  </si>
  <si>
    <t>Indicadores clave:
Tasa de interés efectiva para deuda: 9%
Capital de deuda: $0.2 MMUSD
Interés total: $0.05 MMUSD
Razón promedio de cobertura de deuda: 3.89
Razón de cobertura de deuda mínima: 1.0</t>
  </si>
  <si>
    <t>Total (VPN)</t>
  </si>
  <si>
    <t>Tasa de descuento</t>
  </si>
  <si>
    <t>Precio Unitario (VPN)</t>
  </si>
  <si>
    <t>Inversión inicial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</si>
  <si>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/año</t>
    </r>
  </si>
  <si>
    <t>Costo de Generación (VPN)</t>
  </si>
  <si>
    <t>Factor</t>
  </si>
  <si>
    <t>Tarifa GDMTH</t>
  </si>
  <si>
    <t>Préstamo</t>
  </si>
  <si>
    <t>Costo Marginal de abatimiento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</si>
</sst>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00_-;\-* #,##0.0000_-;_-* &quot;-&quot;??_-;_-@_-"/>
    <numFmt numFmtId="165" formatCode="0.0000"/>
    <numFmt numFmtId="166" formatCode="0.0%"/>
    <numFmt numFmtId="167" formatCode="_-&quot;$&quot;* #,##0.000_-;\-&quot;$&quot;* #,##0.000_-;_-&quot;$&quot;* &quot;-&quot;??_-;_-@_-"/>
    <numFmt numFmtId="168" formatCode="_-* #,##0.0_-;\-* #,##0.0_-;_-* &quot;-&quot;??_-;_-@_-"/>
    <numFmt numFmtId="169" formatCode="0.0"/>
    <numFmt numFmtId="170" formatCode="&quot;$&quot;\ \ ###,##0.00"/>
    <numFmt numFmtId="171" formatCode="_-* #,##0.00000_-;\-* #,##0.000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Arial-BoldMT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44" fontId="0" fillId="2" borderId="1" xfId="2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44" fontId="0" fillId="3" borderId="1" xfId="2" applyFont="1" applyFill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5" xfId="3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4" fontId="0" fillId="0" borderId="0" xfId="2" applyFont="1"/>
    <xf numFmtId="43" fontId="0" fillId="0" borderId="0" xfId="1" applyFont="1"/>
    <xf numFmtId="43" fontId="0" fillId="0" borderId="0" xfId="0" applyNumberFormat="1"/>
    <xf numFmtId="164" fontId="0" fillId="2" borderId="1" xfId="1" applyNumberFormat="1" applyFont="1" applyFill="1" applyBorder="1"/>
    <xf numFmtId="0" fontId="0" fillId="0" borderId="0" xfId="0" applyAlignment="1">
      <alignment horizontal="center" vertical="center"/>
    </xf>
    <xf numFmtId="43" fontId="0" fillId="2" borderId="0" xfId="1" applyFont="1" applyFill="1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4" fontId="0" fillId="4" borderId="0" xfId="2" applyFont="1" applyFill="1"/>
    <xf numFmtId="43" fontId="0" fillId="4" borderId="0" xfId="0" applyNumberFormat="1" applyFill="1"/>
    <xf numFmtId="44" fontId="0" fillId="4" borderId="0" xfId="0" applyNumberFormat="1" applyFill="1"/>
    <xf numFmtId="43" fontId="0" fillId="4" borderId="0" xfId="1" applyFont="1" applyFill="1"/>
    <xf numFmtId="0" fontId="0" fillId="2" borderId="0" xfId="0" applyFill="1"/>
    <xf numFmtId="44" fontId="0" fillId="2" borderId="0" xfId="0" applyNumberFormat="1" applyFill="1"/>
    <xf numFmtId="44" fontId="0" fillId="2" borderId="0" xfId="2" applyFont="1" applyFill="1"/>
    <xf numFmtId="9" fontId="0" fillId="2" borderId="0" xfId="0" applyNumberFormat="1" applyFill="1"/>
    <xf numFmtId="0" fontId="0" fillId="4" borderId="0" xfId="0" applyFill="1"/>
    <xf numFmtId="0" fontId="0" fillId="4" borderId="0" xfId="0" applyFill="1" applyAlignment="1">
      <alignment horizontal="right"/>
    </xf>
    <xf numFmtId="164" fontId="0" fillId="2" borderId="0" xfId="1" applyNumberFormat="1" applyFont="1" applyFill="1"/>
    <xf numFmtId="0" fontId="0" fillId="0" borderId="0" xfId="0" applyFill="1" applyBorder="1"/>
    <xf numFmtId="44" fontId="0" fillId="0" borderId="0" xfId="2" applyFont="1" applyFill="1" applyBorder="1" applyAlignment="1">
      <alignment vertical="center"/>
    </xf>
    <xf numFmtId="164" fontId="0" fillId="0" borderId="0" xfId="1" applyNumberFormat="1" applyFont="1" applyFill="1" applyBorder="1"/>
    <xf numFmtId="44" fontId="0" fillId="4" borderId="1" xfId="2" applyFont="1" applyFill="1" applyBorder="1" applyAlignment="1">
      <alignment vertical="center"/>
    </xf>
    <xf numFmtId="164" fontId="0" fillId="4" borderId="1" xfId="1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2" applyNumberFormat="1" applyFont="1"/>
    <xf numFmtId="2" fontId="0" fillId="0" borderId="0" xfId="0" applyNumberFormat="1"/>
    <xf numFmtId="0" fontId="0" fillId="0" borderId="0" xfId="0" applyAlignment="1">
      <alignment horizontal="left"/>
    </xf>
    <xf numFmtId="9" fontId="0" fillId="0" borderId="0" xfId="2" applyNumberFormat="1" applyFont="1"/>
    <xf numFmtId="0" fontId="0" fillId="0" borderId="0" xfId="0" applyAlignment="1">
      <alignment horizontal="left" indent="3"/>
    </xf>
    <xf numFmtId="1" fontId="0" fillId="0" borderId="0" xfId="2" applyNumberFormat="1" applyFont="1"/>
    <xf numFmtId="166" fontId="0" fillId="0" borderId="0" xfId="2" applyNumberFormat="1" applyFont="1"/>
    <xf numFmtId="167" fontId="0" fillId="0" borderId="0" xfId="2" applyNumberFormat="1" applyFont="1"/>
    <xf numFmtId="44" fontId="0" fillId="0" borderId="0" xfId="2" applyFont="1" applyAlignment="1">
      <alignment horizontal="center"/>
    </xf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indent="2"/>
    </xf>
    <xf numFmtId="44" fontId="0" fillId="0" borderId="0" xfId="2" applyFont="1" applyAlignment="1">
      <alignment horizontal="left" indent="2"/>
    </xf>
    <xf numFmtId="9" fontId="0" fillId="0" borderId="0" xfId="0" applyNumberFormat="1"/>
    <xf numFmtId="14" fontId="0" fillId="0" borderId="0" xfId="0" applyNumberFormat="1" applyAlignment="1">
      <alignment vertical="center" wrapText="1"/>
    </xf>
    <xf numFmtId="44" fontId="0" fillId="0" borderId="0" xfId="2" applyFont="1" applyAlignment="1">
      <alignment horizontal="right"/>
    </xf>
    <xf numFmtId="0" fontId="0" fillId="0" borderId="0" xfId="0" applyAlignment="1">
      <alignment horizontal="right" indent="1"/>
    </xf>
    <xf numFmtId="0" fontId="0" fillId="0" borderId="0" xfId="0" applyAlignment="1">
      <alignment horizontal="right" indent="2"/>
    </xf>
    <xf numFmtId="0" fontId="0" fillId="0" borderId="0" xfId="0" applyNumberFormat="1" applyAlignment="1">
      <alignment horizontal="left" indent="2"/>
    </xf>
    <xf numFmtId="0" fontId="0" fillId="0" borderId="0" xfId="2" applyNumberFormat="1" applyFont="1" applyAlignment="1">
      <alignment horizontal="left" indent="2"/>
    </xf>
    <xf numFmtId="0" fontId="0" fillId="5" borderId="1" xfId="0" applyFill="1" applyBorder="1"/>
    <xf numFmtId="0" fontId="0" fillId="5" borderId="1" xfId="0" applyNumberFormat="1" applyFill="1" applyBorder="1" applyAlignment="1">
      <alignment horizontal="left" indent="2"/>
    </xf>
    <xf numFmtId="3" fontId="0" fillId="5" borderId="1" xfId="0" applyNumberFormat="1" applyFill="1" applyBorder="1" applyAlignment="1">
      <alignment horizontal="right" indent="1"/>
    </xf>
    <xf numFmtId="0" fontId="0" fillId="5" borderId="1" xfId="2" applyNumberFormat="1" applyFont="1" applyFill="1" applyBorder="1" applyAlignment="1">
      <alignment horizontal="left" indent="2"/>
    </xf>
    <xf numFmtId="0" fontId="0" fillId="5" borderId="1" xfId="0" applyFill="1" applyBorder="1" applyAlignment="1">
      <alignment horizontal="left" indent="2"/>
    </xf>
    <xf numFmtId="4" fontId="0" fillId="5" borderId="1" xfId="0" applyNumberFormat="1" applyFill="1" applyBorder="1" applyAlignment="1">
      <alignment horizontal="right" indent="1"/>
    </xf>
    <xf numFmtId="44" fontId="0" fillId="5" borderId="1" xfId="2" applyNumberFormat="1" applyFont="1" applyFill="1" applyBorder="1" applyAlignment="1">
      <alignment horizontal="right" indent="1"/>
    </xf>
    <xf numFmtId="9" fontId="0" fillId="5" borderId="1" xfId="4" applyFont="1" applyFill="1" applyBorder="1" applyAlignment="1">
      <alignment horizontal="right" indent="1"/>
    </xf>
    <xf numFmtId="0" fontId="0" fillId="5" borderId="1" xfId="0" applyFill="1" applyBorder="1" applyAlignment="1">
      <alignment horizontal="left" indent="3"/>
    </xf>
    <xf numFmtId="44" fontId="0" fillId="5" borderId="1" xfId="2" applyNumberFormat="1" applyFont="1" applyFill="1" applyBorder="1" applyAlignment="1">
      <alignment horizontal="right"/>
    </xf>
    <xf numFmtId="9" fontId="0" fillId="0" borderId="0" xfId="4" applyFont="1"/>
    <xf numFmtId="168" fontId="0" fillId="0" borderId="0" xfId="1" applyNumberFormat="1" applyFont="1"/>
    <xf numFmtId="0" fontId="0" fillId="0" borderId="0" xfId="0" applyFill="1"/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9" fontId="0" fillId="0" borderId="1" xfId="4" applyNumberFormat="1" applyFont="1" applyBorder="1"/>
    <xf numFmtId="0" fontId="9" fillId="5" borderId="1" xfId="0" applyFont="1" applyFill="1" applyBorder="1" applyAlignment="1">
      <alignment horizontal="center"/>
    </xf>
    <xf numFmtId="44" fontId="9" fillId="5" borderId="1" xfId="2" applyFont="1" applyFill="1" applyBorder="1" applyAlignment="1">
      <alignment horizontal="center"/>
    </xf>
    <xf numFmtId="44" fontId="0" fillId="0" borderId="1" xfId="2" applyFont="1" applyBorder="1"/>
    <xf numFmtId="165" fontId="0" fillId="0" borderId="0" xfId="0" applyNumberFormat="1"/>
    <xf numFmtId="0" fontId="9" fillId="0" borderId="0" xfId="0" applyFont="1"/>
    <xf numFmtId="44" fontId="0" fillId="6" borderId="0" xfId="2" applyFont="1" applyFill="1"/>
    <xf numFmtId="0" fontId="0" fillId="0" borderId="0" xfId="0" applyFill="1" applyBorder="1" applyAlignment="1">
      <alignment vertical="top"/>
    </xf>
    <xf numFmtId="0" fontId="0" fillId="0" borderId="1" xfId="0" applyFill="1" applyBorder="1"/>
    <xf numFmtId="0" fontId="9" fillId="0" borderId="1" xfId="0" applyFont="1" applyFill="1" applyBorder="1" applyAlignment="1">
      <alignment horizontal="center" vertical="center"/>
    </xf>
    <xf numFmtId="44" fontId="9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indent="5"/>
    </xf>
    <xf numFmtId="44" fontId="0" fillId="0" borderId="1" xfId="2" applyFont="1" applyFill="1" applyBorder="1"/>
    <xf numFmtId="0" fontId="0" fillId="0" borderId="1" xfId="0" applyFill="1" applyBorder="1" applyAlignment="1">
      <alignment horizontal="right"/>
    </xf>
    <xf numFmtId="9" fontId="0" fillId="0" borderId="1" xfId="4" applyFont="1" applyFill="1" applyBorder="1"/>
    <xf numFmtId="169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10" fillId="0" borderId="1" xfId="0" applyFont="1" applyFill="1" applyBorder="1" applyAlignment="1">
      <alignment horizontal="left" indent="5"/>
    </xf>
    <xf numFmtId="0" fontId="0" fillId="0" borderId="0" xfId="0" applyAlignment="1">
      <alignment vertical="top" wrapText="1"/>
    </xf>
    <xf numFmtId="171" fontId="0" fillId="0" borderId="0" xfId="1" applyNumberFormat="1" applyFont="1"/>
    <xf numFmtId="0" fontId="0" fillId="0" borderId="1" xfId="0" applyFill="1" applyBorder="1" applyAlignment="1">
      <alignment vertical="center"/>
    </xf>
    <xf numFmtId="43" fontId="0" fillId="0" borderId="1" xfId="1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indent="2"/>
    </xf>
    <xf numFmtId="9" fontId="0" fillId="0" borderId="1" xfId="4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44" fontId="0" fillId="0" borderId="1" xfId="0" applyNumberFormat="1" applyFill="1" applyBorder="1" applyAlignment="1">
      <alignment vertical="center"/>
    </xf>
    <xf numFmtId="43" fontId="0" fillId="0" borderId="1" xfId="0" applyNumberFormat="1" applyFill="1" applyBorder="1" applyAlignment="1">
      <alignment vertical="center"/>
    </xf>
    <xf numFmtId="44" fontId="0" fillId="0" borderId="1" xfId="2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43" fontId="0" fillId="0" borderId="1" xfId="0" applyNumberFormat="1" applyBorder="1"/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70" fontId="0" fillId="0" borderId="1" xfId="2" applyNumberFormat="1" applyFont="1" applyFill="1" applyBorder="1" applyAlignment="1">
      <alignment horizontal="center"/>
    </xf>
    <xf numFmtId="9" fontId="0" fillId="0" borderId="1" xfId="4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169" fontId="0" fillId="0" borderId="1" xfId="0" applyNumberForma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</cellXfs>
  <cellStyles count="5">
    <cellStyle name="Hipervínculo" xfId="3" builtinId="8"/>
    <cellStyle name="Millares" xfId="1" builtinId="3"/>
    <cellStyle name="Moneda" xfId="2" builtinId="4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'Resumen Analisis Finan GDMTH'!$F$40</c:f>
              <c:strCache>
                <c:ptCount val="1"/>
                <c:pt idx="0">
                  <c:v>MXP/kWh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'Resumen Analisis Finan GDMTH'!$E$41:$E$47</c:f>
              <c:numCache>
                <c:formatCode>General</c:formatCode>
                <c:ptCount val="7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</c:numCache>
            </c:numRef>
          </c:xVal>
          <c:yVal>
            <c:numRef>
              <c:f>'Resumen Analisis Finan GDMTH'!$F$41:$F$47</c:f>
              <c:numCache>
                <c:formatCode>General</c:formatCode>
                <c:ptCount val="7"/>
                <c:pt idx="0">
                  <c:v>1.6143002731833309</c:v>
                </c:pt>
                <c:pt idx="1">
                  <c:v>1.5854991058004273</c:v>
                </c:pt>
                <c:pt idx="2">
                  <c:v>1.5365409675952779</c:v>
                </c:pt>
                <c:pt idx="3">
                  <c:v>1.4056025441171862</c:v>
                </c:pt>
                <c:pt idx="4">
                  <c:v>1.4008858345430508</c:v>
                </c:pt>
                <c:pt idx="5">
                  <c:v>1.3434153834753613</c:v>
                </c:pt>
                <c:pt idx="6">
                  <c:v>1.3288397542732004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F3-4C60-A5D4-7AA3F3B97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411160"/>
        <c:axId val="636406896"/>
      </c:scatterChart>
      <c:valAx>
        <c:axId val="636411160"/>
        <c:scaling>
          <c:orientation val="minMax"/>
          <c:max val="1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Mes del año 2020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6406896"/>
        <c:crosses val="autoZero"/>
        <c:crossBetween val="midCat"/>
        <c:majorUnit val="1"/>
      </c:valAx>
      <c:valAx>
        <c:axId val="63640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Tarifa de generación ponderada (MXP/kWh)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6411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870259760413"/>
          <c:y val="8.1985740740740706E-2"/>
          <c:w val="0.83904269618939042"/>
          <c:h val="0.73095696671009602"/>
        </c:manualLayout>
      </c:layout>
      <c:barChart>
        <c:barDir val="col"/>
        <c:grouping val="stacked"/>
        <c:varyColors val="0"/>
        <c:ser>
          <c:idx val="7"/>
          <c:order val="1"/>
          <c:tx>
            <c:v>Inversión total</c:v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901-4606-B58B-3034CB2EB10F}"/>
              </c:ext>
            </c:extLst>
          </c:dPt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4"/>
              <c:pt idx="2">
                <c:v>-334000</c:v>
              </c:pt>
            </c:numLit>
          </c:val>
          <c:extLst>
            <c:ext xmlns:c16="http://schemas.microsoft.com/office/drawing/2014/chart" uri="{C3380CC4-5D6E-409C-BE32-E72D297353CC}">
              <c16:uniqueId val="{00000002-6901-4606-B58B-3034CB2EB10F}"/>
            </c:ext>
          </c:extLst>
        </c:ser>
        <c:ser>
          <c:idx val="8"/>
          <c:order val="3"/>
          <c:tx>
            <c:v>Subsidios</c:v>
          </c:tx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01-4606-B58B-3034CB2EB10F}"/>
              </c:ext>
            </c:extLst>
          </c:dPt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4"/>
              <c:pt idx="2">
                <c:v>100200</c:v>
              </c:pt>
            </c:numLit>
          </c:val>
          <c:extLst>
            <c:ext xmlns:c16="http://schemas.microsoft.com/office/drawing/2014/chart" uri="{C3380CC4-5D6E-409C-BE32-E72D297353CC}">
              <c16:uniqueId val="{00000004-6901-4606-B58B-3034CB2EB10F}"/>
            </c:ext>
          </c:extLst>
        </c:ser>
        <c:ser>
          <c:idx val="0"/>
          <c:order val="4"/>
          <c:tx>
            <c:v>Flujo de efectivo del proyecto (FE-P)</c:v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-275408.60641905211</c:v>
              </c:pt>
              <c:pt idx="6" formatCode="#,##0">
                <c:v>0</c:v>
              </c:pt>
              <c:pt idx="7" formatCode="#,##0">
                <c:v>0</c:v>
              </c:pt>
              <c:pt idx="8" formatCode="#,##0">
                <c:v>0</c:v>
              </c:pt>
              <c:pt idx="9" formatCode="#,##0">
                <c:v>154859.23688157939</c:v>
              </c:pt>
              <c:pt idx="10" formatCode="#,##0">
                <c:v>0</c:v>
              </c:pt>
              <c:pt idx="11" formatCode="#,##0">
                <c:v>0</c:v>
              </c:pt>
              <c:pt idx="12" formatCode="#,##0">
                <c:v>0</c:v>
              </c:pt>
              <c:pt idx="13" formatCode="#,##0">
                <c:v>56306.626488026777</c:v>
              </c:pt>
              <c:pt idx="14" formatCode="#,##0">
                <c:v>0</c:v>
              </c:pt>
              <c:pt idx="15" formatCode="#,##0">
                <c:v>0</c:v>
              </c:pt>
              <c:pt idx="16" formatCode="#,##0">
                <c:v>0</c:v>
              </c:pt>
              <c:pt idx="17" formatCode="#,##0">
                <c:v>58003.55197016758</c:v>
              </c:pt>
              <c:pt idx="18" formatCode="#,##0">
                <c:v>0</c:v>
              </c:pt>
              <c:pt idx="19" formatCode="#,##0">
                <c:v>0</c:v>
              </c:pt>
              <c:pt idx="20" formatCode="#,##0">
                <c:v>0</c:v>
              </c:pt>
              <c:pt idx="21" formatCode="#,##0">
                <c:v>59751.501117085114</c:v>
              </c:pt>
              <c:pt idx="22" formatCode="#,##0">
                <c:v>0</c:v>
              </c:pt>
              <c:pt idx="23" formatCode="#,##0">
                <c:v>0</c:v>
              </c:pt>
              <c:pt idx="24" formatCode="#,##0">
                <c:v>0</c:v>
              </c:pt>
              <c:pt idx="25" formatCode="#,##0">
                <c:v>61552.006377227357</c:v>
              </c:pt>
              <c:pt idx="26" formatCode="#,##0">
                <c:v>0</c:v>
              </c:pt>
              <c:pt idx="27" formatCode="#,##0">
                <c:v>0</c:v>
              </c:pt>
              <c:pt idx="28" formatCode="#,##0">
                <c:v>0</c:v>
              </c:pt>
              <c:pt idx="29" formatCode="#,##0">
                <c:v>63406.646198573311</c:v>
              </c:pt>
              <c:pt idx="30" formatCode="#,##0">
                <c:v>0</c:v>
              </c:pt>
              <c:pt idx="31" formatCode="#,##0">
                <c:v>0</c:v>
              </c:pt>
              <c:pt idx="32" formatCode="#,##0">
                <c:v>0</c:v>
              </c:pt>
              <c:pt idx="33" formatCode="#,##0">
                <c:v>65317.046409010087</c:v>
              </c:pt>
              <c:pt idx="34" formatCode="#,##0">
                <c:v>0</c:v>
              </c:pt>
              <c:pt idx="35" formatCode="#,##0">
                <c:v>0</c:v>
              </c:pt>
              <c:pt idx="36" formatCode="#,##0">
                <c:v>0</c:v>
              </c:pt>
              <c:pt idx="37" formatCode="#,##0">
                <c:v>67284.881638127161</c:v>
              </c:pt>
              <c:pt idx="38" formatCode="#,##0">
                <c:v>0</c:v>
              </c:pt>
              <c:pt idx="39" formatCode="#,##0">
                <c:v>0</c:v>
              </c:pt>
              <c:pt idx="40" formatCode="#,##0">
                <c:v>0</c:v>
              </c:pt>
              <c:pt idx="41" formatCode="#,##0">
                <c:v>29349.734781670435</c:v>
              </c:pt>
              <c:pt idx="42" formatCode="#,##0">
                <c:v>0</c:v>
              </c:pt>
              <c:pt idx="43" formatCode="#,##0">
                <c:v>0</c:v>
              </c:pt>
              <c:pt idx="44" formatCode="#,##0">
                <c:v>0</c:v>
              </c:pt>
              <c:pt idx="45" formatCode="#,##0">
                <c:v>71399.808509936003</c:v>
              </c:pt>
              <c:pt idx="46" formatCode="#,##0">
                <c:v>0</c:v>
              </c:pt>
              <c:pt idx="47" formatCode="#,##0">
                <c:v>0</c:v>
              </c:pt>
              <c:pt idx="48" formatCode="#,##0">
                <c:v>0</c:v>
              </c:pt>
              <c:pt idx="49" formatCode="#,##0">
                <c:v>73550.506821421775</c:v>
              </c:pt>
              <c:pt idx="50" formatCode="#,##0">
                <c:v>0</c:v>
              </c:pt>
              <c:pt idx="51" formatCode="#,##0">
                <c:v>0</c:v>
              </c:pt>
              <c:pt idx="52" formatCode="#,##0">
                <c:v>0</c:v>
              </c:pt>
              <c:pt idx="53" formatCode="#,##0">
                <c:v>75765.856643094929</c:v>
              </c:pt>
              <c:pt idx="54" formatCode="#,##0">
                <c:v>0</c:v>
              </c:pt>
              <c:pt idx="55" formatCode="#,##0">
                <c:v>0</c:v>
              </c:pt>
              <c:pt idx="56" formatCode="#,##0">
                <c:v>0</c:v>
              </c:pt>
              <c:pt idx="57" formatCode="#,##0">
                <c:v>78047.79947867374</c:v>
              </c:pt>
              <c:pt idx="58" formatCode="#,##0">
                <c:v>0</c:v>
              </c:pt>
              <c:pt idx="59" formatCode="#,##0">
                <c:v>0</c:v>
              </c:pt>
              <c:pt idx="60" formatCode="#,##0">
                <c:v>0</c:v>
              </c:pt>
              <c:pt idx="61" formatCode="#,##0">
                <c:v>80398.335106364219</c:v>
              </c:pt>
              <c:pt idx="62" formatCode="#,##0">
                <c:v>0</c:v>
              </c:pt>
              <c:pt idx="63" formatCode="#,##0">
                <c:v>0</c:v>
              </c:pt>
              <c:pt idx="64" formatCode="#,##0">
                <c:v>0</c:v>
              </c:pt>
              <c:pt idx="65" formatCode="#,##0">
                <c:v>82819.523327535353</c:v>
              </c:pt>
              <c:pt idx="66" formatCode="#,##0">
                <c:v>0</c:v>
              </c:pt>
              <c:pt idx="67" formatCode="#,##0">
                <c:v>0</c:v>
              </c:pt>
              <c:pt idx="68" formatCode="#,##0">
                <c:v>0</c:v>
              </c:pt>
              <c:pt idx="69" formatCode="#,##0">
                <c:v>85313.485767861333</c:v>
              </c:pt>
              <c:pt idx="70" formatCode="#,##0">
                <c:v>0</c:v>
              </c:pt>
              <c:pt idx="71" formatCode="#,##0">
                <c:v>0</c:v>
              </c:pt>
              <c:pt idx="72" formatCode="#,##0">
                <c:v>0</c:v>
              </c:pt>
              <c:pt idx="73" formatCode="#,##0">
                <c:v>87882.40773250458</c:v>
              </c:pt>
              <c:pt idx="74" formatCode="#,##0">
                <c:v>0</c:v>
              </c:pt>
              <c:pt idx="75" formatCode="#,##0">
                <c:v>0</c:v>
              </c:pt>
              <c:pt idx="76" formatCode="#,##0">
                <c:v>0</c:v>
              </c:pt>
              <c:pt idx="77" formatCode="#,##0">
                <c:v>90528.540116961231</c:v>
              </c:pt>
              <c:pt idx="78" formatCode="#,##0">
                <c:v>0</c:v>
              </c:pt>
              <c:pt idx="79" formatCode="#,##0">
                <c:v>0</c:v>
              </c:pt>
              <c:pt idx="80" formatCode="#,##0">
                <c:v>0</c:v>
              </c:pt>
              <c:pt idx="81" formatCode="#,##0">
                <c:v>53292.059375238801</c:v>
              </c:pt>
              <c:pt idx="82" formatCode="#,##0">
                <c:v>0</c:v>
              </c:pt>
              <c:pt idx="83" formatCode="#,##0">
                <c:v>0</c:v>
              </c:pt>
              <c:pt idx="84" formatCode="#,##0">
                <c:v>0</c:v>
              </c:pt>
              <c:pt idx="85" formatCode="#,##0">
                <c:v>96061.779547086247</c:v>
              </c:pt>
              <c:pt idx="86" formatCode="#,##0">
                <c:v>0</c:v>
              </c:pt>
              <c:pt idx="87" formatCode="#,##0">
                <c:v>0</c:v>
              </c:pt>
              <c:pt idx="88" formatCode="#,##0">
                <c:v>0</c:v>
              </c:pt>
              <c:pt idx="89" formatCode="#,##0">
                <c:v>98953.734346047975</c:v>
              </c:pt>
              <c:pt idx="90" formatCode="#,##0">
                <c:v>0</c:v>
              </c:pt>
              <c:pt idx="91" formatCode="#,##0">
                <c:v>0</c:v>
              </c:pt>
              <c:pt idx="92" formatCode="#,##0">
                <c:v>0</c:v>
              </c:pt>
              <c:pt idx="93" formatCode="#,##0">
                <c:v>101932.59931016678</c:v>
              </c:pt>
              <c:pt idx="94" formatCode="#,##0">
                <c:v>0</c:v>
              </c:pt>
              <c:pt idx="95" formatCode="#,##0">
                <c:v>0</c:v>
              </c:pt>
              <c:pt idx="96" formatCode="#,##0">
                <c:v>0</c:v>
              </c:pt>
              <c:pt idx="97" formatCode="#,##0">
                <c:v>105000.98401721522</c:v>
              </c:pt>
              <c:pt idx="98" formatCode="#,##0">
                <c:v>0</c:v>
              </c:pt>
              <c:pt idx="99" formatCode="#,##0">
                <c:v>0</c:v>
              </c:pt>
              <c:pt idx="100" formatCode="#,##0">
                <c:v>0</c:v>
              </c:pt>
              <c:pt idx="101" formatCode="#,##0">
                <c:v>108161.57636639125</c:v>
              </c:pt>
              <c:pt idx="102" formatCode="#,##0">
                <c:v>0</c:v>
              </c:pt>
              <c:pt idx="103" formatCode="#,##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901-4606-B58B-3034CB2EB10F}"/>
            </c:ext>
          </c:extLst>
        </c:ser>
        <c:ser>
          <c:idx val="1"/>
          <c:order val="5"/>
          <c:tx>
            <c:v>Flujo de efectivo del capital propio (FE-CP)</c:v>
          </c:tx>
          <c:spPr>
            <a:solidFill>
              <a:srgbClr val="33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0</c:v>
              </c:pt>
              <c:pt idx="6" formatCode="#,##0">
                <c:v>-133124.60641905214</c:v>
              </c:pt>
              <c:pt idx="7" formatCode="#,##0">
                <c:v>0</c:v>
              </c:pt>
              <c:pt idx="8" formatCode="#,##0">
                <c:v>0</c:v>
              </c:pt>
              <c:pt idx="9" formatCode="#,##0">
                <c:v>0</c:v>
              </c:pt>
              <c:pt idx="10" formatCode="#,##0">
                <c:v>100350.43688157939</c:v>
              </c:pt>
              <c:pt idx="11" formatCode="#,##0">
                <c:v>0</c:v>
              </c:pt>
              <c:pt idx="12" formatCode="#,##0">
                <c:v>0</c:v>
              </c:pt>
              <c:pt idx="13" formatCode="#,##0">
                <c:v>0</c:v>
              </c:pt>
              <c:pt idx="14" formatCode="#,##0">
                <c:v>5405.0264880267787</c:v>
              </c:pt>
              <c:pt idx="15" formatCode="#,##0">
                <c:v>0</c:v>
              </c:pt>
              <c:pt idx="16" formatCode="#,##0">
                <c:v>0</c:v>
              </c:pt>
              <c:pt idx="17" formatCode="#,##0">
                <c:v>0</c:v>
              </c:pt>
              <c:pt idx="18" formatCode="#,##0">
                <c:v>10709.151970167579</c:v>
              </c:pt>
              <c:pt idx="19" formatCode="#,##0">
                <c:v>0</c:v>
              </c:pt>
              <c:pt idx="20" formatCode="#,##0">
                <c:v>0</c:v>
              </c:pt>
              <c:pt idx="21" formatCode="#,##0">
                <c:v>0</c:v>
              </c:pt>
              <c:pt idx="22" formatCode="#,##0">
                <c:v>16064.301117085117</c:v>
              </c:pt>
              <c:pt idx="23" formatCode="#,##0">
                <c:v>0</c:v>
              </c:pt>
              <c:pt idx="24" formatCode="#,##0">
                <c:v>0</c:v>
              </c:pt>
              <c:pt idx="25" formatCode="#,##0">
                <c:v>0</c:v>
              </c:pt>
              <c:pt idx="26" formatCode="#,##0">
                <c:v>61552.006377227357</c:v>
              </c:pt>
              <c:pt idx="27" formatCode="#,##0">
                <c:v>0</c:v>
              </c:pt>
              <c:pt idx="28" formatCode="#,##0">
                <c:v>0</c:v>
              </c:pt>
              <c:pt idx="29" formatCode="#,##0">
                <c:v>0</c:v>
              </c:pt>
              <c:pt idx="30" formatCode="#,##0">
                <c:v>63406.646198573311</c:v>
              </c:pt>
              <c:pt idx="31" formatCode="#,##0">
                <c:v>0</c:v>
              </c:pt>
              <c:pt idx="32" formatCode="#,##0">
                <c:v>0</c:v>
              </c:pt>
              <c:pt idx="33" formatCode="#,##0">
                <c:v>0</c:v>
              </c:pt>
              <c:pt idx="34" formatCode="#,##0">
                <c:v>65317.046409010087</c:v>
              </c:pt>
              <c:pt idx="35" formatCode="#,##0">
                <c:v>0</c:v>
              </c:pt>
              <c:pt idx="36" formatCode="#,##0">
                <c:v>0</c:v>
              </c:pt>
              <c:pt idx="37" formatCode="#,##0">
                <c:v>0</c:v>
              </c:pt>
              <c:pt idx="38" formatCode="#,##0">
                <c:v>67284.881638127161</c:v>
              </c:pt>
              <c:pt idx="39" formatCode="#,##0">
                <c:v>0</c:v>
              </c:pt>
              <c:pt idx="40" formatCode="#,##0">
                <c:v>0</c:v>
              </c:pt>
              <c:pt idx="41" formatCode="#,##0">
                <c:v>0</c:v>
              </c:pt>
              <c:pt idx="42" formatCode="#,##0">
                <c:v>29349.734781670435</c:v>
              </c:pt>
              <c:pt idx="43" formatCode="#,##0">
                <c:v>0</c:v>
              </c:pt>
              <c:pt idx="44" formatCode="#,##0">
                <c:v>0</c:v>
              </c:pt>
              <c:pt idx="45" formatCode="#,##0">
                <c:v>0</c:v>
              </c:pt>
              <c:pt idx="46" formatCode="#,##0">
                <c:v>71399.808509936003</c:v>
              </c:pt>
              <c:pt idx="47" formatCode="#,##0">
                <c:v>0</c:v>
              </c:pt>
              <c:pt idx="48" formatCode="#,##0">
                <c:v>0</c:v>
              </c:pt>
              <c:pt idx="49" formatCode="#,##0">
                <c:v>0</c:v>
              </c:pt>
              <c:pt idx="50" formatCode="#,##0">
                <c:v>73550.506821421775</c:v>
              </c:pt>
              <c:pt idx="51" formatCode="#,##0">
                <c:v>0</c:v>
              </c:pt>
              <c:pt idx="52" formatCode="#,##0">
                <c:v>0</c:v>
              </c:pt>
              <c:pt idx="53" formatCode="#,##0">
                <c:v>0</c:v>
              </c:pt>
              <c:pt idx="54" formatCode="#,##0">
                <c:v>75765.856643094929</c:v>
              </c:pt>
              <c:pt idx="55" formatCode="#,##0">
                <c:v>0</c:v>
              </c:pt>
              <c:pt idx="56" formatCode="#,##0">
                <c:v>0</c:v>
              </c:pt>
              <c:pt idx="57" formatCode="#,##0">
                <c:v>0</c:v>
              </c:pt>
              <c:pt idx="58" formatCode="#,##0">
                <c:v>78047.79947867374</c:v>
              </c:pt>
              <c:pt idx="59" formatCode="#,##0">
                <c:v>0</c:v>
              </c:pt>
              <c:pt idx="60" formatCode="#,##0">
                <c:v>0</c:v>
              </c:pt>
              <c:pt idx="61" formatCode="#,##0">
                <c:v>0</c:v>
              </c:pt>
              <c:pt idx="62" formatCode="#,##0">
                <c:v>80398.335106364219</c:v>
              </c:pt>
              <c:pt idx="63" formatCode="#,##0">
                <c:v>0</c:v>
              </c:pt>
              <c:pt idx="64" formatCode="#,##0">
                <c:v>0</c:v>
              </c:pt>
              <c:pt idx="65" formatCode="#,##0">
                <c:v>0</c:v>
              </c:pt>
              <c:pt idx="66" formatCode="#,##0">
                <c:v>82819.523327535353</c:v>
              </c:pt>
              <c:pt idx="67" formatCode="#,##0">
                <c:v>0</c:v>
              </c:pt>
              <c:pt idx="68" formatCode="#,##0">
                <c:v>0</c:v>
              </c:pt>
              <c:pt idx="69" formatCode="#,##0">
                <c:v>0</c:v>
              </c:pt>
              <c:pt idx="70" formatCode="#,##0">
                <c:v>85313.485767861333</c:v>
              </c:pt>
              <c:pt idx="71" formatCode="#,##0">
                <c:v>0</c:v>
              </c:pt>
              <c:pt idx="72" formatCode="#,##0">
                <c:v>0</c:v>
              </c:pt>
              <c:pt idx="73" formatCode="#,##0">
                <c:v>0</c:v>
              </c:pt>
              <c:pt idx="74" formatCode="#,##0">
                <c:v>87882.40773250458</c:v>
              </c:pt>
              <c:pt idx="75" formatCode="#,##0">
                <c:v>0</c:v>
              </c:pt>
              <c:pt idx="76" formatCode="#,##0">
                <c:v>0</c:v>
              </c:pt>
              <c:pt idx="77" formatCode="#,##0">
                <c:v>0</c:v>
              </c:pt>
              <c:pt idx="78" formatCode="#,##0">
                <c:v>90528.540116961231</c:v>
              </c:pt>
              <c:pt idx="79" formatCode="#,##0">
                <c:v>0</c:v>
              </c:pt>
              <c:pt idx="80" formatCode="#,##0">
                <c:v>0</c:v>
              </c:pt>
              <c:pt idx="81" formatCode="#,##0">
                <c:v>0</c:v>
              </c:pt>
              <c:pt idx="82" formatCode="#,##0">
                <c:v>53292.059375238801</c:v>
              </c:pt>
              <c:pt idx="83" formatCode="#,##0">
                <c:v>0</c:v>
              </c:pt>
              <c:pt idx="84" formatCode="#,##0">
                <c:v>0</c:v>
              </c:pt>
              <c:pt idx="85" formatCode="#,##0">
                <c:v>0</c:v>
              </c:pt>
              <c:pt idx="86" formatCode="#,##0">
                <c:v>96061.779547086247</c:v>
              </c:pt>
              <c:pt idx="87" formatCode="#,##0">
                <c:v>0</c:v>
              </c:pt>
              <c:pt idx="88" formatCode="#,##0">
                <c:v>0</c:v>
              </c:pt>
              <c:pt idx="89" formatCode="#,##0">
                <c:v>0</c:v>
              </c:pt>
              <c:pt idx="90" formatCode="#,##0">
                <c:v>98953.734346047975</c:v>
              </c:pt>
              <c:pt idx="91" formatCode="#,##0">
                <c:v>0</c:v>
              </c:pt>
              <c:pt idx="92" formatCode="#,##0">
                <c:v>0</c:v>
              </c:pt>
              <c:pt idx="93" formatCode="#,##0">
                <c:v>0</c:v>
              </c:pt>
              <c:pt idx="94" formatCode="#,##0">
                <c:v>101932.59931016678</c:v>
              </c:pt>
              <c:pt idx="95" formatCode="#,##0">
                <c:v>0</c:v>
              </c:pt>
              <c:pt idx="96" formatCode="#,##0">
                <c:v>0</c:v>
              </c:pt>
              <c:pt idx="97" formatCode="#,##0">
                <c:v>0</c:v>
              </c:pt>
              <c:pt idx="98" formatCode="#,##0">
                <c:v>105000.98401721522</c:v>
              </c:pt>
              <c:pt idx="99" formatCode="#,##0">
                <c:v>0</c:v>
              </c:pt>
              <c:pt idx="100" formatCode="#,##0">
                <c:v>0</c:v>
              </c:pt>
              <c:pt idx="101" formatCode="#,##0">
                <c:v>0</c:v>
              </c:pt>
              <c:pt idx="102" formatCode="#,##0">
                <c:v>108161.57636639125</c:v>
              </c:pt>
              <c:pt idx="103" formatCode="#,##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901-4606-B58B-3034CB2EB10F}"/>
            </c:ext>
          </c:extLst>
        </c:ser>
        <c:ser>
          <c:idx val="6"/>
          <c:order val="6"/>
          <c:tx>
            <c:v>Flujo de efectivo para deuda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0</c:v>
              </c:pt>
              <c:pt idx="6" formatCode="#,##0">
                <c:v>-142284</c:v>
              </c:pt>
              <c:pt idx="7" formatCode="#,##0">
                <c:v>0</c:v>
              </c:pt>
              <c:pt idx="8" formatCode="#,##0">
                <c:v>0</c:v>
              </c:pt>
              <c:pt idx="9" formatCode="#,##0">
                <c:v>0</c:v>
              </c:pt>
              <c:pt idx="10" formatCode="#,##0">
                <c:v>54508.800000000003</c:v>
              </c:pt>
              <c:pt idx="11" formatCode="#,##0">
                <c:v>0</c:v>
              </c:pt>
              <c:pt idx="12" formatCode="#,##0">
                <c:v>0</c:v>
              </c:pt>
              <c:pt idx="13" formatCode="#,##0">
                <c:v>0</c:v>
              </c:pt>
              <c:pt idx="14" formatCode="#,##0">
                <c:v>50901.599999999999</c:v>
              </c:pt>
              <c:pt idx="15" formatCode="#,##0">
                <c:v>0</c:v>
              </c:pt>
              <c:pt idx="16" formatCode="#,##0">
                <c:v>0</c:v>
              </c:pt>
              <c:pt idx="17" formatCode="#,##0">
                <c:v>0</c:v>
              </c:pt>
              <c:pt idx="18" formatCode="#,##0">
                <c:v>47294.400000000001</c:v>
              </c:pt>
              <c:pt idx="19" formatCode="#,##0">
                <c:v>0</c:v>
              </c:pt>
              <c:pt idx="20" formatCode="#,##0">
                <c:v>0</c:v>
              </c:pt>
              <c:pt idx="21" formatCode="#,##0">
                <c:v>0</c:v>
              </c:pt>
              <c:pt idx="22" formatCode="#,##0">
                <c:v>43687.199999999997</c:v>
              </c:pt>
              <c:pt idx="23" formatCode="#,##0">
                <c:v>0</c:v>
              </c:pt>
              <c:pt idx="24" formatCode="#,##0">
                <c:v>0</c:v>
              </c:pt>
              <c:pt idx="25" formatCode="#,##0">
                <c:v>0</c:v>
              </c:pt>
              <c:pt idx="26" formatCode="#,##0">
                <c:v>0</c:v>
              </c:pt>
              <c:pt idx="27" formatCode="#,##0">
                <c:v>0</c:v>
              </c:pt>
              <c:pt idx="28" formatCode="#,##0">
                <c:v>0</c:v>
              </c:pt>
              <c:pt idx="29" formatCode="#,##0">
                <c:v>0</c:v>
              </c:pt>
              <c:pt idx="30" formatCode="#,##0">
                <c:v>0</c:v>
              </c:pt>
              <c:pt idx="31" formatCode="#,##0">
                <c:v>0</c:v>
              </c:pt>
              <c:pt idx="32" formatCode="#,##0">
                <c:v>0</c:v>
              </c:pt>
              <c:pt idx="33" formatCode="#,##0">
                <c:v>0</c:v>
              </c:pt>
              <c:pt idx="34" formatCode="#,##0">
                <c:v>0</c:v>
              </c:pt>
              <c:pt idx="35" formatCode="#,##0">
                <c:v>0</c:v>
              </c:pt>
              <c:pt idx="36" formatCode="#,##0">
                <c:v>0</c:v>
              </c:pt>
              <c:pt idx="37" formatCode="#,##0">
                <c:v>0</c:v>
              </c:pt>
              <c:pt idx="38" formatCode="#,##0">
                <c:v>0</c:v>
              </c:pt>
              <c:pt idx="39" formatCode="#,##0">
                <c:v>0</c:v>
              </c:pt>
              <c:pt idx="40" formatCode="#,##0">
                <c:v>0</c:v>
              </c:pt>
              <c:pt idx="41" formatCode="#,##0">
                <c:v>0</c:v>
              </c:pt>
              <c:pt idx="42" formatCode="#,##0">
                <c:v>0</c:v>
              </c:pt>
              <c:pt idx="43" formatCode="#,##0">
                <c:v>0</c:v>
              </c:pt>
              <c:pt idx="44" formatCode="#,##0">
                <c:v>0</c:v>
              </c:pt>
              <c:pt idx="45" formatCode="#,##0">
                <c:v>0</c:v>
              </c:pt>
              <c:pt idx="46" formatCode="#,##0">
                <c:v>0</c:v>
              </c:pt>
              <c:pt idx="47" formatCode="#,##0">
                <c:v>0</c:v>
              </c:pt>
              <c:pt idx="48" formatCode="#,##0">
                <c:v>0</c:v>
              </c:pt>
              <c:pt idx="49" formatCode="#,##0">
                <c:v>0</c:v>
              </c:pt>
              <c:pt idx="50" formatCode="#,##0">
                <c:v>0</c:v>
              </c:pt>
              <c:pt idx="51" formatCode="#,##0">
                <c:v>0</c:v>
              </c:pt>
              <c:pt idx="52" formatCode="#,##0">
                <c:v>0</c:v>
              </c:pt>
              <c:pt idx="53" formatCode="#,##0">
                <c:v>0</c:v>
              </c:pt>
              <c:pt idx="54" formatCode="#,##0">
                <c:v>0</c:v>
              </c:pt>
              <c:pt idx="55" formatCode="#,##0">
                <c:v>0</c:v>
              </c:pt>
              <c:pt idx="56" formatCode="#,##0">
                <c:v>0</c:v>
              </c:pt>
              <c:pt idx="57" formatCode="#,##0">
                <c:v>0</c:v>
              </c:pt>
              <c:pt idx="58" formatCode="#,##0">
                <c:v>0</c:v>
              </c:pt>
              <c:pt idx="59" formatCode="#,##0">
                <c:v>0</c:v>
              </c:pt>
              <c:pt idx="60" formatCode="#,##0">
                <c:v>0</c:v>
              </c:pt>
              <c:pt idx="61" formatCode="#,##0">
                <c:v>0</c:v>
              </c:pt>
              <c:pt idx="62" formatCode="#,##0">
                <c:v>0</c:v>
              </c:pt>
              <c:pt idx="63" formatCode="#,##0">
                <c:v>0</c:v>
              </c:pt>
              <c:pt idx="64" formatCode="#,##0">
                <c:v>0</c:v>
              </c:pt>
              <c:pt idx="65" formatCode="#,##0">
                <c:v>0</c:v>
              </c:pt>
              <c:pt idx="66" formatCode="#,##0">
                <c:v>0</c:v>
              </c:pt>
              <c:pt idx="67" formatCode="#,##0">
                <c:v>0</c:v>
              </c:pt>
              <c:pt idx="68" formatCode="#,##0">
                <c:v>0</c:v>
              </c:pt>
              <c:pt idx="69" formatCode="#,##0">
                <c:v>0</c:v>
              </c:pt>
              <c:pt idx="70" formatCode="#,##0">
                <c:v>0</c:v>
              </c:pt>
              <c:pt idx="71" formatCode="#,##0">
                <c:v>0</c:v>
              </c:pt>
              <c:pt idx="72" formatCode="#,##0">
                <c:v>0</c:v>
              </c:pt>
              <c:pt idx="73" formatCode="#,##0">
                <c:v>0</c:v>
              </c:pt>
              <c:pt idx="74" formatCode="#,##0">
                <c:v>0</c:v>
              </c:pt>
              <c:pt idx="75" formatCode="#,##0">
                <c:v>0</c:v>
              </c:pt>
              <c:pt idx="76" formatCode="#,##0">
                <c:v>0</c:v>
              </c:pt>
              <c:pt idx="77" formatCode="#,##0">
                <c:v>0</c:v>
              </c:pt>
              <c:pt idx="78" formatCode="#,##0">
                <c:v>0</c:v>
              </c:pt>
              <c:pt idx="79" formatCode="#,##0">
                <c:v>0</c:v>
              </c:pt>
              <c:pt idx="80" formatCode="#,##0">
                <c:v>0</c:v>
              </c:pt>
              <c:pt idx="81" formatCode="#,##0">
                <c:v>0</c:v>
              </c:pt>
              <c:pt idx="82" formatCode="#,##0">
                <c:v>0</c:v>
              </c:pt>
              <c:pt idx="83" formatCode="#,##0">
                <c:v>0</c:v>
              </c:pt>
              <c:pt idx="84" formatCode="#,##0">
                <c:v>0</c:v>
              </c:pt>
              <c:pt idx="85" formatCode="#,##0">
                <c:v>0</c:v>
              </c:pt>
              <c:pt idx="86" formatCode="#,##0">
                <c:v>0</c:v>
              </c:pt>
              <c:pt idx="87" formatCode="#,##0">
                <c:v>0</c:v>
              </c:pt>
              <c:pt idx="88" formatCode="#,##0">
                <c:v>0</c:v>
              </c:pt>
              <c:pt idx="89" formatCode="#,##0">
                <c:v>0</c:v>
              </c:pt>
              <c:pt idx="90" formatCode="#,##0">
                <c:v>0</c:v>
              </c:pt>
              <c:pt idx="91" formatCode="#,##0">
                <c:v>0</c:v>
              </c:pt>
              <c:pt idx="92" formatCode="#,##0">
                <c:v>0</c:v>
              </c:pt>
              <c:pt idx="93" formatCode="#,##0">
                <c:v>0</c:v>
              </c:pt>
              <c:pt idx="94" formatCode="#,##0">
                <c:v>0</c:v>
              </c:pt>
              <c:pt idx="95" formatCode="#,##0">
                <c:v>0</c:v>
              </c:pt>
              <c:pt idx="96" formatCode="#,##0">
                <c:v>0</c:v>
              </c:pt>
              <c:pt idx="97" formatCode="#,##0">
                <c:v>0</c:v>
              </c:pt>
              <c:pt idx="98" formatCode="#,##0">
                <c:v>0</c:v>
              </c:pt>
              <c:pt idx="99" formatCode="#,##0">
                <c:v>0</c:v>
              </c:pt>
              <c:pt idx="100" formatCode="#,##0">
                <c:v>0</c:v>
              </c:pt>
              <c:pt idx="101" formatCode="#,##0">
                <c:v>0</c:v>
              </c:pt>
              <c:pt idx="102" formatCode="#,##0">
                <c:v>0</c:v>
              </c:pt>
              <c:pt idx="103" formatCode="#,##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901-4606-B58B-3034CB2EB10F}"/>
            </c:ext>
          </c:extLst>
        </c:ser>
        <c:ser>
          <c:idx val="2"/>
          <c:order val="7"/>
          <c:tx>
            <c:v>Utilidad anual antes de impuestos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0</c:v>
              </c:pt>
              <c:pt idx="6" formatCode="#,##0">
                <c:v>0</c:v>
              </c:pt>
              <c:pt idx="7" formatCode="#,##0">
                <c:v>30434.181459735744</c:v>
              </c:pt>
              <c:pt idx="8" formatCode="#,##0">
                <c:v>0</c:v>
              </c:pt>
              <c:pt idx="9" formatCode="#,##0">
                <c:v>0</c:v>
              </c:pt>
              <c:pt idx="10" formatCode="#,##0">
                <c:v>0</c:v>
              </c:pt>
              <c:pt idx="11" formatCode="#,##0">
                <c:v>30910.487386629902</c:v>
              </c:pt>
              <c:pt idx="12" formatCode="#,##0">
                <c:v>0</c:v>
              </c:pt>
              <c:pt idx="13" formatCode="#,##0">
                <c:v>0</c:v>
              </c:pt>
              <c:pt idx="14" formatCode="#,##0">
                <c:v>0</c:v>
              </c:pt>
              <c:pt idx="15" formatCode="#,##0">
                <c:v>36165.076993077288</c:v>
              </c:pt>
              <c:pt idx="16" formatCode="#,##0">
                <c:v>0</c:v>
              </c:pt>
              <c:pt idx="17" formatCode="#,##0">
                <c:v>0</c:v>
              </c:pt>
              <c:pt idx="18" formatCode="#,##0">
                <c:v>0</c:v>
              </c:pt>
              <c:pt idx="19" formatCode="#,##0">
                <c:v>41469.202475218088</c:v>
              </c:pt>
              <c:pt idx="20" formatCode="#,##0">
                <c:v>0</c:v>
              </c:pt>
              <c:pt idx="21" formatCode="#,##0">
                <c:v>0</c:v>
              </c:pt>
              <c:pt idx="22" formatCode="#,##0">
                <c:v>0</c:v>
              </c:pt>
              <c:pt idx="23" formatCode="#,##0">
                <c:v>46824.351622135619</c:v>
              </c:pt>
              <c:pt idx="24" formatCode="#,##0">
                <c:v>0</c:v>
              </c:pt>
              <c:pt idx="25" formatCode="#,##0">
                <c:v>0</c:v>
              </c:pt>
              <c:pt idx="26" formatCode="#,##0">
                <c:v>0</c:v>
              </c:pt>
              <c:pt idx="27" formatCode="#,##0">
                <c:v>52232.056882277866</c:v>
              </c:pt>
              <c:pt idx="28" formatCode="#,##0">
                <c:v>0</c:v>
              </c:pt>
              <c:pt idx="29" formatCode="#,##0">
                <c:v>0</c:v>
              </c:pt>
              <c:pt idx="30" formatCode="#,##0">
                <c:v>0</c:v>
              </c:pt>
              <c:pt idx="31" formatCode="#,##0">
                <c:v>54086.696703623806</c:v>
              </c:pt>
              <c:pt idx="32" formatCode="#,##0">
                <c:v>0</c:v>
              </c:pt>
              <c:pt idx="33" formatCode="#,##0">
                <c:v>0</c:v>
              </c:pt>
              <c:pt idx="34" formatCode="#,##0">
                <c:v>0</c:v>
              </c:pt>
              <c:pt idx="35" formatCode="#,##0">
                <c:v>55997.096914060596</c:v>
              </c:pt>
              <c:pt idx="36" formatCode="#,##0">
                <c:v>0</c:v>
              </c:pt>
              <c:pt idx="37" formatCode="#,##0">
                <c:v>0</c:v>
              </c:pt>
              <c:pt idx="38" formatCode="#,##0">
                <c:v>0</c:v>
              </c:pt>
              <c:pt idx="39" formatCode="#,##0">
                <c:v>57964.932143177663</c:v>
              </c:pt>
              <c:pt idx="40" formatCode="#,##0">
                <c:v>0</c:v>
              </c:pt>
              <c:pt idx="41" formatCode="#,##0">
                <c:v>0</c:v>
              </c:pt>
              <c:pt idx="42" formatCode="#,##0">
                <c:v>0</c:v>
              </c:pt>
              <c:pt idx="43" formatCode="#,##0">
                <c:v>20029.785286720944</c:v>
              </c:pt>
              <c:pt idx="44" formatCode="#,##0">
                <c:v>0</c:v>
              </c:pt>
              <c:pt idx="45" formatCode="#,##0">
                <c:v>0</c:v>
              </c:pt>
              <c:pt idx="46" formatCode="#,##0">
                <c:v>0</c:v>
              </c:pt>
              <c:pt idx="47" formatCode="#,##0">
                <c:v>62079.859014986505</c:v>
              </c:pt>
              <c:pt idx="48" formatCode="#,##0">
                <c:v>0</c:v>
              </c:pt>
              <c:pt idx="49" formatCode="#,##0">
                <c:v>0</c:v>
              </c:pt>
              <c:pt idx="50" formatCode="#,##0">
                <c:v>0</c:v>
              </c:pt>
              <c:pt idx="51" formatCode="#,##0">
                <c:v>64230.557326472284</c:v>
              </c:pt>
              <c:pt idx="52" formatCode="#,##0">
                <c:v>0</c:v>
              </c:pt>
              <c:pt idx="53" formatCode="#,##0">
                <c:v>0</c:v>
              </c:pt>
              <c:pt idx="54" formatCode="#,##0">
                <c:v>0</c:v>
              </c:pt>
              <c:pt idx="55" formatCode="#,##0">
                <c:v>66445.90714814543</c:v>
              </c:pt>
              <c:pt idx="56" formatCode="#,##0">
                <c:v>0</c:v>
              </c:pt>
              <c:pt idx="57" formatCode="#,##0">
                <c:v>0</c:v>
              </c:pt>
              <c:pt idx="58" formatCode="#,##0">
                <c:v>0</c:v>
              </c:pt>
              <c:pt idx="59" formatCode="#,##0">
                <c:v>68727.849983724256</c:v>
              </c:pt>
              <c:pt idx="60" formatCode="#,##0">
                <c:v>0</c:v>
              </c:pt>
              <c:pt idx="61" formatCode="#,##0">
                <c:v>0</c:v>
              </c:pt>
              <c:pt idx="62" formatCode="#,##0">
                <c:v>0</c:v>
              </c:pt>
              <c:pt idx="63" formatCode="#,##0">
                <c:v>71078.38561141472</c:v>
              </c:pt>
              <c:pt idx="64" formatCode="#,##0">
                <c:v>0</c:v>
              </c:pt>
              <c:pt idx="65" formatCode="#,##0">
                <c:v>0</c:v>
              </c:pt>
              <c:pt idx="66" formatCode="#,##0">
                <c:v>0</c:v>
              </c:pt>
              <c:pt idx="67" formatCode="#,##0">
                <c:v>73499.573832585855</c:v>
              </c:pt>
              <c:pt idx="68" formatCode="#,##0">
                <c:v>0</c:v>
              </c:pt>
              <c:pt idx="69" formatCode="#,##0">
                <c:v>0</c:v>
              </c:pt>
              <c:pt idx="70" formatCode="#,##0">
                <c:v>0</c:v>
              </c:pt>
              <c:pt idx="71" formatCode="#,##0">
                <c:v>75993.536272911835</c:v>
              </c:pt>
              <c:pt idx="72" formatCode="#,##0">
                <c:v>0</c:v>
              </c:pt>
              <c:pt idx="73" formatCode="#,##0">
                <c:v>0</c:v>
              </c:pt>
              <c:pt idx="74" formatCode="#,##0">
                <c:v>0</c:v>
              </c:pt>
              <c:pt idx="75" formatCode="#,##0">
                <c:v>78562.458237555082</c:v>
              </c:pt>
              <c:pt idx="76" formatCode="#,##0">
                <c:v>0</c:v>
              </c:pt>
              <c:pt idx="77" formatCode="#,##0">
                <c:v>0</c:v>
              </c:pt>
              <c:pt idx="78" formatCode="#,##0">
                <c:v>0</c:v>
              </c:pt>
              <c:pt idx="79" formatCode="#,##0">
                <c:v>81208.590622011732</c:v>
              </c:pt>
              <c:pt idx="80" formatCode="#,##0">
                <c:v>0</c:v>
              </c:pt>
              <c:pt idx="81" formatCode="#,##0">
                <c:v>0</c:v>
              </c:pt>
              <c:pt idx="82" formatCode="#,##0">
                <c:v>0</c:v>
              </c:pt>
              <c:pt idx="83" formatCode="#,##0">
                <c:v>43972.10988028931</c:v>
              </c:pt>
              <c:pt idx="84" formatCode="#,##0">
                <c:v>0</c:v>
              </c:pt>
              <c:pt idx="85" formatCode="#,##0">
                <c:v>0</c:v>
              </c:pt>
              <c:pt idx="86" formatCode="#,##0">
                <c:v>0</c:v>
              </c:pt>
              <c:pt idx="87" formatCode="#,##0">
                <c:v>86741.830052136764</c:v>
              </c:pt>
              <c:pt idx="88" formatCode="#,##0">
                <c:v>0</c:v>
              </c:pt>
              <c:pt idx="89" formatCode="#,##0">
                <c:v>0</c:v>
              </c:pt>
              <c:pt idx="90" formatCode="#,##0">
                <c:v>0</c:v>
              </c:pt>
              <c:pt idx="91" formatCode="#,##0">
                <c:v>89633.784851098477</c:v>
              </c:pt>
              <c:pt idx="92" formatCode="#,##0">
                <c:v>0</c:v>
              </c:pt>
              <c:pt idx="93" formatCode="#,##0">
                <c:v>0</c:v>
              </c:pt>
              <c:pt idx="94" formatCode="#,##0">
                <c:v>0</c:v>
              </c:pt>
              <c:pt idx="95" formatCode="#,##0">
                <c:v>92612.649815217301</c:v>
              </c:pt>
              <c:pt idx="96" formatCode="#,##0">
                <c:v>0</c:v>
              </c:pt>
              <c:pt idx="97" formatCode="#,##0">
                <c:v>0</c:v>
              </c:pt>
              <c:pt idx="98" formatCode="#,##0">
                <c:v>0</c:v>
              </c:pt>
              <c:pt idx="99" formatCode="#,##0">
                <c:v>95681.034522265734</c:v>
              </c:pt>
              <c:pt idx="100" formatCode="#,##0">
                <c:v>0</c:v>
              </c:pt>
              <c:pt idx="101" formatCode="#,##0">
                <c:v>0</c:v>
              </c:pt>
              <c:pt idx="102" formatCode="#,##0">
                <c:v>0</c:v>
              </c:pt>
              <c:pt idx="103" formatCode="#,##0">
                <c:v>98841.626871441753</c:v>
              </c:pt>
            </c:numLit>
          </c:val>
          <c:extLst>
            <c:ext xmlns:c16="http://schemas.microsoft.com/office/drawing/2014/chart" uri="{C3380CC4-5D6E-409C-BE32-E72D297353CC}">
              <c16:uniqueId val="{00000008-6901-4606-B58B-3034CB2EB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21812496"/>
        <c:axId val="321814272"/>
      </c:barChart>
      <c:lineChart>
        <c:grouping val="standard"/>
        <c:varyColors val="0"/>
        <c:ser>
          <c:idx val="4"/>
          <c:order val="0"/>
          <c:tx>
            <c:v>FE-P acumulado</c:v>
          </c:tx>
          <c:spPr>
            <a:ln w="3492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Lit>
              <c:formatCode>General</c:formatCode>
              <c:ptCount val="102"/>
              <c:pt idx="5" formatCode="#,##0">
                <c:v>-275408.60641905211</c:v>
              </c:pt>
              <c:pt idx="6" formatCode="#,##0">
                <c:v>-236693.79719865727</c:v>
              </c:pt>
              <c:pt idx="7" formatCode="#,##0">
                <c:v>-197978.98797826242</c:v>
              </c:pt>
              <c:pt idx="8" formatCode="#,##0">
                <c:v>-159264.17875786757</c:v>
              </c:pt>
              <c:pt idx="9" formatCode="#,##0">
                <c:v>-120549.36953747272</c:v>
              </c:pt>
              <c:pt idx="10" formatCode="#,##0">
                <c:v>-106472.71291546604</c:v>
              </c:pt>
              <c:pt idx="11" formatCode="#,##0">
                <c:v>-92396.056293459333</c:v>
              </c:pt>
              <c:pt idx="12" formatCode="#,##0">
                <c:v>-78319.399671452644</c:v>
              </c:pt>
              <c:pt idx="13" formatCode="#,##0">
                <c:v>-64242.743049445948</c:v>
              </c:pt>
              <c:pt idx="14" formatCode="#,##0">
                <c:v>-49741.855056904053</c:v>
              </c:pt>
              <c:pt idx="15" formatCode="#,##0">
                <c:v>-35240.967064362158</c:v>
              </c:pt>
              <c:pt idx="16" formatCode="#,##0">
                <c:v>-20740.079071820262</c:v>
              </c:pt>
              <c:pt idx="17" formatCode="#,##0">
                <c:v>-6239.1910792783674</c:v>
              </c:pt>
              <c:pt idx="18" formatCode="#,##0">
                <c:v>8698.6841999929111</c:v>
              </c:pt>
              <c:pt idx="19" formatCode="#,##0">
                <c:v>23636.55947926419</c:v>
              </c:pt>
              <c:pt idx="20" formatCode="#,##0">
                <c:v>38574.43475853547</c:v>
              </c:pt>
              <c:pt idx="21" formatCode="#,##0">
                <c:v>53512.310037806747</c:v>
              </c:pt>
              <c:pt idx="22" formatCode="#,##0">
                <c:v>68900.311632113589</c:v>
              </c:pt>
              <c:pt idx="23" formatCode="#,##0">
                <c:v>84288.313226420432</c:v>
              </c:pt>
              <c:pt idx="24" formatCode="#,##0">
                <c:v>99676.314820727261</c:v>
              </c:pt>
              <c:pt idx="25" formatCode="#,##0">
                <c:v>115064.3164150341</c:v>
              </c:pt>
              <c:pt idx="26" formatCode="#,##0">
                <c:v>130915.97796467743</c:v>
              </c:pt>
              <c:pt idx="27" formatCode="#,##0">
                <c:v>146767.63951432076</c:v>
              </c:pt>
              <c:pt idx="28" formatCode="#,##0">
                <c:v>162619.30106396409</c:v>
              </c:pt>
              <c:pt idx="29" formatCode="#,##0">
                <c:v>178470.96261360741</c:v>
              </c:pt>
              <c:pt idx="30" formatCode="#,##0">
                <c:v>194800.22421585993</c:v>
              </c:pt>
              <c:pt idx="31" formatCode="#,##0">
                <c:v>211129.48581811244</c:v>
              </c:pt>
              <c:pt idx="32" formatCode="#,##0">
                <c:v>227458.74742036496</c:v>
              </c:pt>
              <c:pt idx="33" formatCode="#,##0">
                <c:v>243788.00902261748</c:v>
              </c:pt>
              <c:pt idx="34" formatCode="#,##0">
                <c:v>260609.22943214927</c:v>
              </c:pt>
              <c:pt idx="35" formatCode="#,##0">
                <c:v>277430.44984168105</c:v>
              </c:pt>
              <c:pt idx="36" formatCode="#,##0">
                <c:v>294251.67025121284</c:v>
              </c:pt>
              <c:pt idx="37" formatCode="#,##0">
                <c:v>311072.89066074463</c:v>
              </c:pt>
              <c:pt idx="38" formatCode="#,##0">
                <c:v>318410.32435616222</c:v>
              </c:pt>
              <c:pt idx="39" formatCode="#,##0">
                <c:v>325747.75805157982</c:v>
              </c:pt>
              <c:pt idx="40" formatCode="#,##0">
                <c:v>333085.19174699747</c:v>
              </c:pt>
              <c:pt idx="41" formatCode="#,##0">
                <c:v>340422.62544241507</c:v>
              </c:pt>
              <c:pt idx="42" formatCode="#,##0">
                <c:v>358272.57756989909</c:v>
              </c:pt>
              <c:pt idx="43" formatCode="#,##0">
                <c:v>376122.52969738306</c:v>
              </c:pt>
              <c:pt idx="44" formatCode="#,##0">
                <c:v>393972.48182486708</c:v>
              </c:pt>
              <c:pt idx="45" formatCode="#,##0">
                <c:v>411822.4339523511</c:v>
              </c:pt>
              <c:pt idx="46" formatCode="#,##0">
                <c:v>430210.06065770658</c:v>
              </c:pt>
              <c:pt idx="47" formatCode="#,##0">
                <c:v>448597.687363062</c:v>
              </c:pt>
              <c:pt idx="48" formatCode="#,##0">
                <c:v>466985.31406841741</c:v>
              </c:pt>
              <c:pt idx="49" formatCode="#,##0">
                <c:v>485372.94077377289</c:v>
              </c:pt>
              <c:pt idx="50" formatCode="#,##0">
                <c:v>504314.40493454662</c:v>
              </c:pt>
              <c:pt idx="51" formatCode="#,##0">
                <c:v>523255.86909532035</c:v>
              </c:pt>
              <c:pt idx="52" formatCode="#,##0">
                <c:v>542197.33325609402</c:v>
              </c:pt>
              <c:pt idx="53" formatCode="#,##0">
                <c:v>561138.7974168678</c:v>
              </c:pt>
              <c:pt idx="54" formatCode="#,##0">
                <c:v>580650.74728653627</c:v>
              </c:pt>
              <c:pt idx="55" formatCode="#,##0">
                <c:v>600162.69715620461</c:v>
              </c:pt>
              <c:pt idx="56" formatCode="#,##0">
                <c:v>619674.64702587307</c:v>
              </c:pt>
              <c:pt idx="57" formatCode="#,##0">
                <c:v>639186.59689554153</c:v>
              </c:pt>
              <c:pt idx="58" formatCode="#,##0">
                <c:v>659286.18067213264</c:v>
              </c:pt>
              <c:pt idx="59" formatCode="#,##0">
                <c:v>679385.76444872364</c:v>
              </c:pt>
              <c:pt idx="60" formatCode="#,##0">
                <c:v>699485.34822531464</c:v>
              </c:pt>
              <c:pt idx="61" formatCode="#,##0">
                <c:v>719584.93200190575</c:v>
              </c:pt>
              <c:pt idx="62" formatCode="#,##0">
                <c:v>740289.81283378962</c:v>
              </c:pt>
              <c:pt idx="63" formatCode="#,##0">
                <c:v>760994.69366567349</c:v>
              </c:pt>
              <c:pt idx="64" formatCode="#,##0">
                <c:v>781699.57449755725</c:v>
              </c:pt>
              <c:pt idx="65" formatCode="#,##0">
                <c:v>802404.45532944112</c:v>
              </c:pt>
              <c:pt idx="66" formatCode="#,##0">
                <c:v>823732.82677140646</c:v>
              </c:pt>
              <c:pt idx="67" formatCode="#,##0">
                <c:v>845061.1982133718</c:v>
              </c:pt>
              <c:pt idx="68" formatCode="#,##0">
                <c:v>866389.56965533714</c:v>
              </c:pt>
              <c:pt idx="69" formatCode="#,##0">
                <c:v>887717.94109730248</c:v>
              </c:pt>
              <c:pt idx="70" formatCode="#,##0">
                <c:v>909688.54303042858</c:v>
              </c:pt>
              <c:pt idx="71" formatCode="#,##0">
                <c:v>931659.14496355481</c:v>
              </c:pt>
              <c:pt idx="72" formatCode="#,##0">
                <c:v>953629.74689668091</c:v>
              </c:pt>
              <c:pt idx="73" formatCode="#,##0">
                <c:v>975600.34882980702</c:v>
              </c:pt>
              <c:pt idx="74" formatCode="#,##0">
                <c:v>998232.48385904729</c:v>
              </c:pt>
              <c:pt idx="75" formatCode="#,##0">
                <c:v>1020864.6188882877</c:v>
              </c:pt>
              <c:pt idx="76" formatCode="#,##0">
                <c:v>1043496.7539175281</c:v>
              </c:pt>
              <c:pt idx="77" formatCode="#,##0">
                <c:v>1066128.8889467684</c:v>
              </c:pt>
              <c:pt idx="78" formatCode="#,##0">
                <c:v>1079451.903790578</c:v>
              </c:pt>
              <c:pt idx="79" formatCode="#,##0">
                <c:v>1092774.9186343877</c:v>
              </c:pt>
              <c:pt idx="80" formatCode="#,##0">
                <c:v>1106097.9334781975</c:v>
              </c:pt>
              <c:pt idx="81" formatCode="#,##0">
                <c:v>1119420.9483220072</c:v>
              </c:pt>
              <c:pt idx="82" formatCode="#,##0">
                <c:v>1143436.3932087787</c:v>
              </c:pt>
              <c:pt idx="83" formatCode="#,##0">
                <c:v>1167451.8380955504</c:v>
              </c:pt>
              <c:pt idx="84" formatCode="#,##0">
                <c:v>1191467.2829823219</c:v>
              </c:pt>
              <c:pt idx="85" formatCode="#,##0">
                <c:v>1215482.7278690934</c:v>
              </c:pt>
              <c:pt idx="86" formatCode="#,##0">
                <c:v>1240221.1614556054</c:v>
              </c:pt>
              <c:pt idx="87" formatCode="#,##0">
                <c:v>1264959.5950421174</c:v>
              </c:pt>
              <c:pt idx="88" formatCode="#,##0">
                <c:v>1289698.0286286294</c:v>
              </c:pt>
              <c:pt idx="89" formatCode="#,##0">
                <c:v>1314436.4622151414</c:v>
              </c:pt>
              <c:pt idx="90" formatCode="#,##0">
                <c:v>1339919.6120426832</c:v>
              </c:pt>
              <c:pt idx="91" formatCode="#,##0">
                <c:v>1365402.7618702247</c:v>
              </c:pt>
              <c:pt idx="92" formatCode="#,##0">
                <c:v>1390885.9116977663</c:v>
              </c:pt>
              <c:pt idx="93" formatCode="#,##0">
                <c:v>1416369.0615253081</c:v>
              </c:pt>
              <c:pt idx="94" formatCode="#,##0">
                <c:v>1442619.307529612</c:v>
              </c:pt>
              <c:pt idx="95" formatCode="#,##0">
                <c:v>1468869.5535339157</c:v>
              </c:pt>
              <c:pt idx="96" formatCode="#,##0">
                <c:v>1495119.7995382193</c:v>
              </c:pt>
              <c:pt idx="97" formatCode="#,##0">
                <c:v>1521370.0455425233</c:v>
              </c:pt>
              <c:pt idx="98" formatCode="#,##0">
                <c:v>1548410.439634121</c:v>
              </c:pt>
              <c:pt idx="99" formatCode="#,##0">
                <c:v>1575450.8337257188</c:v>
              </c:pt>
              <c:pt idx="100" formatCode="#,##0">
                <c:v>1602491.2278173168</c:v>
              </c:pt>
              <c:pt idx="101" formatCode="#,##0">
                <c:v>1629531.6219089145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6901-4606-B58B-3034CB2EB10F}"/>
            </c:ext>
          </c:extLst>
        </c:ser>
        <c:ser>
          <c:idx val="3"/>
          <c:order val="2"/>
          <c:tx>
            <c:v>FE-CP acumulado</c:v>
          </c:tx>
          <c:spPr>
            <a:ln w="34925" cap="rnd">
              <a:solidFill>
                <a:srgbClr val="3333CC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Lit>
              <c:formatCode>General</c:formatCode>
              <c:ptCount val="102"/>
              <c:pt idx="5" formatCode="#,##0">
                <c:v>-133124.60641905214</c:v>
              </c:pt>
              <c:pt idx="6" formatCode="#,##0">
                <c:v>-108036.99719865729</c:v>
              </c:pt>
              <c:pt idx="7" formatCode="#,##0">
                <c:v>-82949.387978262443</c:v>
              </c:pt>
              <c:pt idx="8" formatCode="#,##0">
                <c:v>-57861.778757867607</c:v>
              </c:pt>
              <c:pt idx="9" formatCode="#,##0">
                <c:v>-32774.169537472757</c:v>
              </c:pt>
              <c:pt idx="10" formatCode="#,##0">
                <c:v>-31422.912915466062</c:v>
              </c:pt>
              <c:pt idx="11" formatCode="#,##0">
                <c:v>-30071.656293459368</c:v>
              </c:pt>
              <c:pt idx="12" formatCode="#,##0">
                <c:v>-28720.399671452673</c:v>
              </c:pt>
              <c:pt idx="13" formatCode="#,##0">
                <c:v>-27369.143049445978</c:v>
              </c:pt>
              <c:pt idx="14" formatCode="#,##0">
                <c:v>-24691.855056904082</c:v>
              </c:pt>
              <c:pt idx="15" formatCode="#,##0">
                <c:v>-22014.567064362189</c:v>
              </c:pt>
              <c:pt idx="16" formatCode="#,##0">
                <c:v>-19337.279071820296</c:v>
              </c:pt>
              <c:pt idx="17" formatCode="#,##0">
                <c:v>-16659.991079278399</c:v>
              </c:pt>
              <c:pt idx="18" formatCode="#,##0">
                <c:v>-12643.91580000712</c:v>
              </c:pt>
              <c:pt idx="19" formatCode="#,##0">
                <c:v>-8627.840520735841</c:v>
              </c:pt>
              <c:pt idx="20" formatCode="#,##0">
                <c:v>-4611.7652414645618</c:v>
              </c:pt>
              <c:pt idx="21" formatCode="#,##0">
                <c:v>-595.68996219328255</c:v>
              </c:pt>
              <c:pt idx="22" formatCode="#,##0">
                <c:v>14792.311632113557</c:v>
              </c:pt>
              <c:pt idx="23" formatCode="#,##0">
                <c:v>30180.313226420396</c:v>
              </c:pt>
              <c:pt idx="24" formatCode="#,##0">
                <c:v>45568.314820727232</c:v>
              </c:pt>
              <c:pt idx="25" formatCode="#,##0">
                <c:v>60956.316415034074</c:v>
              </c:pt>
              <c:pt idx="26" formatCode="#,##0">
                <c:v>76807.977964677397</c:v>
              </c:pt>
              <c:pt idx="27" formatCode="#,##0">
                <c:v>92659.639514320734</c:v>
              </c:pt>
              <c:pt idx="28" formatCode="#,##0">
                <c:v>108511.30106396406</c:v>
              </c:pt>
              <c:pt idx="29" formatCode="#,##0">
                <c:v>124362.96261360738</c:v>
              </c:pt>
              <c:pt idx="30" formatCode="#,##0">
                <c:v>140692.2242158599</c:v>
              </c:pt>
              <c:pt idx="31" formatCode="#,##0">
                <c:v>157021.48581811244</c:v>
              </c:pt>
              <c:pt idx="32" formatCode="#,##0">
                <c:v>173350.74742036496</c:v>
              </c:pt>
              <c:pt idx="33" formatCode="#,##0">
                <c:v>189680.00902261748</c:v>
              </c:pt>
              <c:pt idx="34" formatCode="#,##0">
                <c:v>206501.22943214927</c:v>
              </c:pt>
              <c:pt idx="35" formatCode="#,##0">
                <c:v>223322.44984168105</c:v>
              </c:pt>
              <c:pt idx="36" formatCode="#,##0">
                <c:v>240143.67025121284</c:v>
              </c:pt>
              <c:pt idx="37" formatCode="#,##0">
                <c:v>256964.89066074463</c:v>
              </c:pt>
              <c:pt idx="38" formatCode="#,##0">
                <c:v>264302.32435616222</c:v>
              </c:pt>
              <c:pt idx="39" formatCode="#,##0">
                <c:v>271639.75805157982</c:v>
              </c:pt>
              <c:pt idx="40" formatCode="#,##0">
                <c:v>278977.19174699747</c:v>
              </c:pt>
              <c:pt idx="41" formatCode="#,##0">
                <c:v>286314.62544241507</c:v>
              </c:pt>
              <c:pt idx="42" formatCode="#,##0">
                <c:v>304164.57756989909</c:v>
              </c:pt>
              <c:pt idx="43" formatCode="#,##0">
                <c:v>322014.52969738306</c:v>
              </c:pt>
              <c:pt idx="44" formatCode="#,##0">
                <c:v>339864.48182486708</c:v>
              </c:pt>
              <c:pt idx="45" formatCode="#,##0">
                <c:v>357714.4339523511</c:v>
              </c:pt>
              <c:pt idx="46" formatCode="#,##0">
                <c:v>376102.06065770658</c:v>
              </c:pt>
              <c:pt idx="47" formatCode="#,##0">
                <c:v>394489.687363062</c:v>
              </c:pt>
              <c:pt idx="48" formatCode="#,##0">
                <c:v>412877.31406841741</c:v>
              </c:pt>
              <c:pt idx="49" formatCode="#,##0">
                <c:v>431264.94077377289</c:v>
              </c:pt>
              <c:pt idx="50" formatCode="#,##0">
                <c:v>450206.40493454662</c:v>
              </c:pt>
              <c:pt idx="51" formatCode="#,##0">
                <c:v>469147.86909532035</c:v>
              </c:pt>
              <c:pt idx="52" formatCode="#,##0">
                <c:v>488089.33325609408</c:v>
              </c:pt>
              <c:pt idx="53" formatCode="#,##0">
                <c:v>507030.7974168678</c:v>
              </c:pt>
              <c:pt idx="54" formatCode="#,##0">
                <c:v>526542.74728653627</c:v>
              </c:pt>
              <c:pt idx="55" formatCode="#,##0">
                <c:v>546054.69715620461</c:v>
              </c:pt>
              <c:pt idx="56" formatCode="#,##0">
                <c:v>565566.64702587307</c:v>
              </c:pt>
              <c:pt idx="57" formatCode="#,##0">
                <c:v>585078.59689554153</c:v>
              </c:pt>
              <c:pt idx="58" formatCode="#,##0">
                <c:v>605178.18067213264</c:v>
              </c:pt>
              <c:pt idx="59" formatCode="#,##0">
                <c:v>625277.76444872364</c:v>
              </c:pt>
              <c:pt idx="60" formatCode="#,##0">
                <c:v>645377.34822531464</c:v>
              </c:pt>
              <c:pt idx="61" formatCode="#,##0">
                <c:v>665476.93200190575</c:v>
              </c:pt>
              <c:pt idx="62" formatCode="#,##0">
                <c:v>686181.81283378962</c:v>
              </c:pt>
              <c:pt idx="63" formatCode="#,##0">
                <c:v>706886.69366567349</c:v>
              </c:pt>
              <c:pt idx="64" formatCode="#,##0">
                <c:v>727591.57449755725</c:v>
              </c:pt>
              <c:pt idx="65" formatCode="#,##0">
                <c:v>748296.45532944112</c:v>
              </c:pt>
              <c:pt idx="66" formatCode="#,##0">
                <c:v>769624.82677140646</c:v>
              </c:pt>
              <c:pt idx="67" formatCode="#,##0">
                <c:v>790953.1982133718</c:v>
              </c:pt>
              <c:pt idx="68" formatCode="#,##0">
                <c:v>812281.56965533714</c:v>
              </c:pt>
              <c:pt idx="69" formatCode="#,##0">
                <c:v>833609.94109730248</c:v>
              </c:pt>
              <c:pt idx="70" formatCode="#,##0">
                <c:v>855580.54303042858</c:v>
              </c:pt>
              <c:pt idx="71" formatCode="#,##0">
                <c:v>877551.14496355481</c:v>
              </c:pt>
              <c:pt idx="72" formatCode="#,##0">
                <c:v>899521.74689668091</c:v>
              </c:pt>
              <c:pt idx="73" formatCode="#,##0">
                <c:v>921492.34882980702</c:v>
              </c:pt>
              <c:pt idx="74" formatCode="#,##0">
                <c:v>944124.48385904729</c:v>
              </c:pt>
              <c:pt idx="75" formatCode="#,##0">
                <c:v>966756.61888828757</c:v>
              </c:pt>
              <c:pt idx="76" formatCode="#,##0">
                <c:v>989388.75391752797</c:v>
              </c:pt>
              <c:pt idx="77" formatCode="#,##0">
                <c:v>1012020.8889467682</c:v>
              </c:pt>
              <c:pt idx="78" formatCode="#,##0">
                <c:v>1025343.9037905779</c:v>
              </c:pt>
              <c:pt idx="79" formatCode="#,##0">
                <c:v>1038666.9186343877</c:v>
              </c:pt>
              <c:pt idx="80" formatCode="#,##0">
                <c:v>1051989.9334781973</c:v>
              </c:pt>
              <c:pt idx="81" formatCode="#,##0">
                <c:v>1065312.948322007</c:v>
              </c:pt>
              <c:pt idx="82" formatCode="#,##0">
                <c:v>1089328.3932087785</c:v>
              </c:pt>
              <c:pt idx="83" formatCode="#,##0">
                <c:v>1113343.83809555</c:v>
              </c:pt>
              <c:pt idx="84" formatCode="#,##0">
                <c:v>1137359.2829823217</c:v>
              </c:pt>
              <c:pt idx="85" formatCode="#,##0">
                <c:v>1161374.7278690932</c:v>
              </c:pt>
              <c:pt idx="86" formatCode="#,##0">
                <c:v>1186113.1614556052</c:v>
              </c:pt>
              <c:pt idx="87" formatCode="#,##0">
                <c:v>1210851.5950421172</c:v>
              </c:pt>
              <c:pt idx="88" formatCode="#,##0">
                <c:v>1235590.0286286292</c:v>
              </c:pt>
              <c:pt idx="89" formatCode="#,##0">
                <c:v>1260328.4622151412</c:v>
              </c:pt>
              <c:pt idx="90" formatCode="#,##0">
                <c:v>1285811.6120426829</c:v>
              </c:pt>
              <c:pt idx="91" formatCode="#,##0">
                <c:v>1311294.7618702245</c:v>
              </c:pt>
              <c:pt idx="92" formatCode="#,##0">
                <c:v>1336777.9116977663</c:v>
              </c:pt>
              <c:pt idx="93" formatCode="#,##0">
                <c:v>1362261.0615253081</c:v>
              </c:pt>
              <c:pt idx="94" formatCode="#,##0">
                <c:v>1388511.307529612</c:v>
              </c:pt>
              <c:pt idx="95" formatCode="#,##0">
                <c:v>1414761.5535339157</c:v>
              </c:pt>
              <c:pt idx="96" formatCode="#,##0">
                <c:v>1441011.7995382193</c:v>
              </c:pt>
              <c:pt idx="97" formatCode="#,##0">
                <c:v>1467262.0455425233</c:v>
              </c:pt>
              <c:pt idx="98" formatCode="#,##0">
                <c:v>1494302.439634121</c:v>
              </c:pt>
              <c:pt idx="99" formatCode="#,##0">
                <c:v>1521342.8337257188</c:v>
              </c:pt>
              <c:pt idx="100" formatCode="#,##0">
                <c:v>1548383.2278173168</c:v>
              </c:pt>
              <c:pt idx="101" formatCode="#,##0">
                <c:v>1575423.6219089145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6901-4606-B58B-3034CB2EB10F}"/>
            </c:ext>
          </c:extLst>
        </c:ser>
        <c:ser>
          <c:idx val="5"/>
          <c:order val="8"/>
          <c:tx>
            <c:v>Utilidades acumuladas</c:v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Lit>
              <c:formatCode>General</c:formatCode>
              <c:ptCount val="102"/>
              <c:pt idx="5" formatCode="#,##0">
                <c:v>30434.181459735744</c:v>
              </c:pt>
              <c:pt idx="6" formatCode="#,##0">
                <c:v>38161.803306393223</c:v>
              </c:pt>
              <c:pt idx="7" formatCode="#,##0">
                <c:v>45889.425153050695</c:v>
              </c:pt>
              <c:pt idx="8" formatCode="#,##0">
                <c:v>53617.046999708167</c:v>
              </c:pt>
              <c:pt idx="9" formatCode="#,##0">
                <c:v>61344.668846365646</c:v>
              </c:pt>
              <c:pt idx="10" formatCode="#,##0">
                <c:v>70385.93809463497</c:v>
              </c:pt>
              <c:pt idx="11" formatCode="#,##0">
                <c:v>79427.207342904294</c:v>
              </c:pt>
              <c:pt idx="12" formatCode="#,##0">
                <c:v>88468.476591173618</c:v>
              </c:pt>
              <c:pt idx="13" formatCode="#,##0">
                <c:v>97509.745839442941</c:v>
              </c:pt>
              <c:pt idx="14" formatCode="#,##0">
                <c:v>107877.04645824747</c:v>
              </c:pt>
              <c:pt idx="15" formatCode="#,##0">
                <c:v>118244.34707705199</c:v>
              </c:pt>
              <c:pt idx="16" formatCode="#,##0">
                <c:v>128611.64769585652</c:v>
              </c:pt>
              <c:pt idx="17" formatCode="#,##0">
                <c:v>138978.94831466104</c:v>
              </c:pt>
              <c:pt idx="18" formatCode="#,##0">
                <c:v>150685.03622019495</c:v>
              </c:pt>
              <c:pt idx="19" formatCode="#,##0">
                <c:v>162391.12412572885</c:v>
              </c:pt>
              <c:pt idx="20" formatCode="#,##0">
                <c:v>174097.21203126275</c:v>
              </c:pt>
              <c:pt idx="21" formatCode="#,##0">
                <c:v>185803.29993679665</c:v>
              </c:pt>
              <c:pt idx="22" formatCode="#,##0">
                <c:v>198861.31415736611</c:v>
              </c:pt>
              <c:pt idx="23" formatCode="#,##0">
                <c:v>211919.32837793557</c:v>
              </c:pt>
              <c:pt idx="24" formatCode="#,##0">
                <c:v>224977.34259850506</c:v>
              </c:pt>
              <c:pt idx="25" formatCode="#,##0">
                <c:v>238035.35681907451</c:v>
              </c:pt>
              <c:pt idx="26" formatCode="#,##0">
                <c:v>251557.03099498048</c:v>
              </c:pt>
              <c:pt idx="27" formatCode="#,##0">
                <c:v>265078.70517088642</c:v>
              </c:pt>
              <c:pt idx="28" formatCode="#,##0">
                <c:v>278600.37934679241</c:v>
              </c:pt>
              <c:pt idx="29" formatCode="#,##0">
                <c:v>292122.05352269835</c:v>
              </c:pt>
              <c:pt idx="30" formatCode="#,##0">
                <c:v>306121.32775121351</c:v>
              </c:pt>
              <c:pt idx="31" formatCode="#,##0">
                <c:v>320120.60197972867</c:v>
              </c:pt>
              <c:pt idx="32" formatCode="#,##0">
                <c:v>334119.87620824378</c:v>
              </c:pt>
              <c:pt idx="33" formatCode="#,##0">
                <c:v>348119.15043675894</c:v>
              </c:pt>
              <c:pt idx="34" formatCode="#,##0">
                <c:v>362610.38347255334</c:v>
              </c:pt>
              <c:pt idx="35" formatCode="#,##0">
                <c:v>377101.6165083478</c:v>
              </c:pt>
              <c:pt idx="36" formatCode="#,##0">
                <c:v>391592.8495441422</c:v>
              </c:pt>
              <c:pt idx="37" formatCode="#,##0">
                <c:v>406084.0825799366</c:v>
              </c:pt>
              <c:pt idx="38" formatCode="#,##0">
                <c:v>411091.52890161681</c:v>
              </c:pt>
              <c:pt idx="39" formatCode="#,##0">
                <c:v>416098.97522329708</c:v>
              </c:pt>
              <c:pt idx="40" formatCode="#,##0">
                <c:v>421106.42154497735</c:v>
              </c:pt>
              <c:pt idx="41" formatCode="#,##0">
                <c:v>426113.86786665756</c:v>
              </c:pt>
              <c:pt idx="42" formatCode="#,##0">
                <c:v>441633.8326204042</c:v>
              </c:pt>
              <c:pt idx="43" formatCode="#,##0">
                <c:v>457153.79737415083</c:v>
              </c:pt>
              <c:pt idx="44" formatCode="#,##0">
                <c:v>472673.76212789741</c:v>
              </c:pt>
              <c:pt idx="45" formatCode="#,##0">
                <c:v>488193.72688164405</c:v>
              </c:pt>
              <c:pt idx="46" formatCode="#,##0">
                <c:v>504251.36621326214</c:v>
              </c:pt>
              <c:pt idx="47" formatCode="#,##0">
                <c:v>520309.00554488017</c:v>
              </c:pt>
              <c:pt idx="48" formatCode="#,##0">
                <c:v>536366.64487649826</c:v>
              </c:pt>
              <c:pt idx="49" formatCode="#,##0">
                <c:v>552424.28420811635</c:v>
              </c:pt>
              <c:pt idx="50" formatCode="#,##0">
                <c:v>569035.76099515264</c:v>
              </c:pt>
              <c:pt idx="51" formatCode="#,##0">
                <c:v>585647.23778218904</c:v>
              </c:pt>
              <c:pt idx="52" formatCode="#,##0">
                <c:v>602258.71456922544</c:v>
              </c:pt>
              <c:pt idx="53" formatCode="#,##0">
                <c:v>618870.19135626173</c:v>
              </c:pt>
              <c:pt idx="54" formatCode="#,##0">
                <c:v>636052.1538521928</c:v>
              </c:pt>
              <c:pt idx="55" formatCode="#,##0">
                <c:v>653234.11634812388</c:v>
              </c:pt>
              <c:pt idx="56" formatCode="#,##0">
                <c:v>670416.07884405495</c:v>
              </c:pt>
              <c:pt idx="57" formatCode="#,##0">
                <c:v>687598.04133998603</c:v>
              </c:pt>
              <c:pt idx="58" formatCode="#,##0">
                <c:v>705367.63774283975</c:v>
              </c:pt>
              <c:pt idx="59" formatCode="#,##0">
                <c:v>723137.23414569336</c:v>
              </c:pt>
              <c:pt idx="60" formatCode="#,##0">
                <c:v>740906.83054854698</c:v>
              </c:pt>
              <c:pt idx="61" formatCode="#,##0">
                <c:v>758676.4269514007</c:v>
              </c:pt>
              <c:pt idx="62" formatCode="#,##0">
                <c:v>777051.32040954719</c:v>
              </c:pt>
              <c:pt idx="63" formatCode="#,##0">
                <c:v>795426.21386769367</c:v>
              </c:pt>
              <c:pt idx="64" formatCode="#,##0">
                <c:v>813801.10732584004</c:v>
              </c:pt>
              <c:pt idx="65" formatCode="#,##0">
                <c:v>832176.00078398653</c:v>
              </c:pt>
              <c:pt idx="66" formatCode="#,##0">
                <c:v>851174.38485221448</c:v>
              </c:pt>
              <c:pt idx="67" formatCode="#,##0">
                <c:v>870172.76892044244</c:v>
              </c:pt>
              <c:pt idx="68" formatCode="#,##0">
                <c:v>889171.15298867039</c:v>
              </c:pt>
              <c:pt idx="69" formatCode="#,##0">
                <c:v>908169.53705689835</c:v>
              </c:pt>
              <c:pt idx="70" formatCode="#,##0">
                <c:v>927810.15161628718</c:v>
              </c:pt>
              <c:pt idx="71" formatCode="#,##0">
                <c:v>947450.7661756759</c:v>
              </c:pt>
              <c:pt idx="72" formatCode="#,##0">
                <c:v>967091.38073506462</c:v>
              </c:pt>
              <c:pt idx="73" formatCode="#,##0">
                <c:v>986731.99529445346</c:v>
              </c:pt>
              <c:pt idx="74" formatCode="#,##0">
                <c:v>1007034.1429499564</c:v>
              </c:pt>
              <c:pt idx="75" formatCode="#,##0">
                <c:v>1027336.2906054594</c:v>
              </c:pt>
              <c:pt idx="76" formatCode="#,##0">
                <c:v>1047638.4382609623</c:v>
              </c:pt>
              <c:pt idx="77" formatCode="#,##0">
                <c:v>1067940.5859164651</c:v>
              </c:pt>
              <c:pt idx="78" formatCode="#,##0">
                <c:v>1078933.6133865374</c:v>
              </c:pt>
              <c:pt idx="79" formatCode="#,##0">
                <c:v>1089926.6408566097</c:v>
              </c:pt>
              <c:pt idx="80" formatCode="#,##0">
                <c:v>1100919.6683266822</c:v>
              </c:pt>
              <c:pt idx="81" formatCode="#,##0">
                <c:v>1111912.6957967544</c:v>
              </c:pt>
              <c:pt idx="82" formatCode="#,##0">
                <c:v>1133598.1533097886</c:v>
              </c:pt>
              <c:pt idx="83" formatCode="#,##0">
                <c:v>1155283.6108228229</c:v>
              </c:pt>
              <c:pt idx="84" formatCode="#,##0">
                <c:v>1176969.068335857</c:v>
              </c:pt>
              <c:pt idx="85" formatCode="#,##0">
                <c:v>1198654.5258488911</c:v>
              </c:pt>
              <c:pt idx="86" formatCode="#,##0">
                <c:v>1221062.9720616657</c:v>
              </c:pt>
              <c:pt idx="87" formatCode="#,##0">
                <c:v>1243471.4182744403</c:v>
              </c:pt>
              <c:pt idx="88" formatCode="#,##0">
                <c:v>1265879.8644872149</c:v>
              </c:pt>
              <c:pt idx="89" formatCode="#,##0">
                <c:v>1288288.3106999896</c:v>
              </c:pt>
              <c:pt idx="90" formatCode="#,##0">
                <c:v>1311441.473153794</c:v>
              </c:pt>
              <c:pt idx="91" formatCode="#,##0">
                <c:v>1334594.6356075983</c:v>
              </c:pt>
              <c:pt idx="92" formatCode="#,##0">
                <c:v>1357747.7980614025</c:v>
              </c:pt>
              <c:pt idx="93" formatCode="#,##0">
                <c:v>1380900.9605152069</c:v>
              </c:pt>
              <c:pt idx="94" formatCode="#,##0">
                <c:v>1404821.2191457734</c:v>
              </c:pt>
              <c:pt idx="95" formatCode="#,##0">
                <c:v>1428741.4777763397</c:v>
              </c:pt>
              <c:pt idx="96" formatCode="#,##0">
                <c:v>1452661.736406906</c:v>
              </c:pt>
              <c:pt idx="97" formatCode="#,##0">
                <c:v>1476581.9950374726</c:v>
              </c:pt>
              <c:pt idx="98" formatCode="#,##0">
                <c:v>1501292.4017553329</c:v>
              </c:pt>
              <c:pt idx="99" formatCode="#,##0">
                <c:v>1526002.8084731936</c:v>
              </c:pt>
              <c:pt idx="100" formatCode="#,##0">
                <c:v>1550713.2151910539</c:v>
              </c:pt>
              <c:pt idx="101" formatCode="#,##0">
                <c:v>1575423.6219089143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901-4606-B58B-3034CB2EB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812496"/>
        <c:axId val="321814272"/>
      </c:lineChart>
      <c:catAx>
        <c:axId val="32181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32181427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32181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"USD"</c:f>
              <c:strCache>
                <c:ptCount val="1"/>
                <c:pt idx="0">
                  <c:v>USD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" sourceLinked="0"/>
        <c:majorTickMark val="in"/>
        <c:minorTickMark val="in"/>
        <c:tickLblPos val="nextTo"/>
        <c:spPr>
          <a:noFill/>
          <a:ln w="12700">
            <a:solidFill>
              <a:srgbClr val="000000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321812496"/>
        <c:crosses val="autoZero"/>
        <c:crossBetween val="between"/>
        <c:minorUnit val="250000"/>
        <c:dispUnits>
          <c:builtInUnit val="millions"/>
          <c:dispUnitsLbl/>
        </c:dispUnits>
      </c:valAx>
      <c:spPr>
        <a:solidFill>
          <a:schemeClr val="accent1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018272787482499"/>
          <c:y val="0.81420910515681899"/>
          <c:w val="0.86740413024229501"/>
          <c:h val="0.18339281330840801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es-MX"/>
    </a:p>
  </c:txPr>
  <c:printSettings>
    <c:headerFooter/>
    <c:pageMargins b="0.78740157480314898" l="0.70866141732284205" r="0.70866141732284205" t="0.78740157480314898" header="0.314960629921265" footer="0.314960629921265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929601993875404E-2"/>
          <c:y val="7.8927179487179477E-2"/>
          <c:w val="0.83983670228163798"/>
          <c:h val="0.73116444444444439"/>
        </c:manualLayout>
      </c:layout>
      <c:barChart>
        <c:barDir val="col"/>
        <c:grouping val="stacked"/>
        <c:varyColors val="0"/>
        <c:ser>
          <c:idx val="0"/>
          <c:order val="0"/>
          <c:tx>
            <c:v>Pago a capital de deuda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Lit>
              <c:formatCode>0</c:formatCode>
              <c:ptCount val="2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</c:numLit>
          </c:cat>
          <c:val>
            <c:numRef>
              <c:f>[2]!Tilgungen</c:f>
              <c:numCache>
                <c:formatCode>#,##0</c:formatCode>
                <c:ptCount val="25"/>
                <c:pt idx="0">
                  <c:v>40080</c:v>
                </c:pt>
                <c:pt idx="1">
                  <c:v>40080</c:v>
                </c:pt>
                <c:pt idx="2">
                  <c:v>40080</c:v>
                </c:pt>
                <c:pt idx="3">
                  <c:v>40080</c:v>
                </c:pt>
                <c:pt idx="4">
                  <c:v>40080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F-464A-9F99-12AC81333270}"/>
            </c:ext>
          </c:extLst>
        </c:ser>
        <c:ser>
          <c:idx val="1"/>
          <c:order val="1"/>
          <c:tx>
            <c:v>Pago de intereses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Lit>
              <c:formatCode>0</c:formatCode>
              <c:ptCount val="2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</c:numLit>
          </c:cat>
          <c:val>
            <c:numRef>
              <c:f>[2]!Zinszahlungen</c:f>
              <c:numCache>
                <c:formatCode>#,##0</c:formatCode>
                <c:ptCount val="25"/>
                <c:pt idx="0">
                  <c:v>18036</c:v>
                </c:pt>
                <c:pt idx="1">
                  <c:v>14428.8</c:v>
                </c:pt>
                <c:pt idx="2">
                  <c:v>10821.6</c:v>
                </c:pt>
                <c:pt idx="3">
                  <c:v>7214.4</c:v>
                </c:pt>
                <c:pt idx="4">
                  <c:v>3607.2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3F-464A-9F99-12AC81333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948224"/>
        <c:axId val="267950272"/>
      </c:barChart>
      <c:lineChart>
        <c:grouping val="standard"/>
        <c:varyColors val="0"/>
        <c:ser>
          <c:idx val="3"/>
          <c:order val="3"/>
          <c:tx>
            <c:v>Flujo de efectivo disponible para cobertura de deuda</c:v>
          </c:tx>
          <c:spPr>
            <a:ln w="34925" cap="rnd">
              <a:solidFill>
                <a:schemeClr val="accent3">
                  <a:lumMod val="5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[3]!CFADS</c:f>
              <c:numCache>
                <c:formatCode>#,##0</c:formatCode>
                <c:ptCount val="25"/>
                <c:pt idx="0">
                  <c:v>58591.393580947864</c:v>
                </c:pt>
                <c:pt idx="1">
                  <c:v>54659.236881579396</c:v>
                </c:pt>
                <c:pt idx="2">
                  <c:v>56306.626488026777</c:v>
                </c:pt>
                <c:pt idx="3">
                  <c:v>58003.55197016758</c:v>
                </c:pt>
                <c:pt idx="4">
                  <c:v>59751.501117085114</c:v>
                </c:pt>
                <c:pt idx="5">
                  <c:v>61552.006377227357</c:v>
                </c:pt>
                <c:pt idx="6">
                  <c:v>63406.646198573311</c:v>
                </c:pt>
                <c:pt idx="7">
                  <c:v>65317.046409010087</c:v>
                </c:pt>
                <c:pt idx="8">
                  <c:v>67284.881638127161</c:v>
                </c:pt>
                <c:pt idx="9">
                  <c:v>29349.734781670435</c:v>
                </c:pt>
                <c:pt idx="10">
                  <c:v>71399.808509936003</c:v>
                </c:pt>
                <c:pt idx="11">
                  <c:v>73550.506821421775</c:v>
                </c:pt>
                <c:pt idx="12">
                  <c:v>75765.856643094929</c:v>
                </c:pt>
                <c:pt idx="13">
                  <c:v>78047.79947867374</c:v>
                </c:pt>
                <c:pt idx="14">
                  <c:v>80398.335106364219</c:v>
                </c:pt>
                <c:pt idx="15">
                  <c:v>82819.523327535353</c:v>
                </c:pt>
                <c:pt idx="16">
                  <c:v>85313.485767861333</c:v>
                </c:pt>
                <c:pt idx="17">
                  <c:v>87882.40773250458</c:v>
                </c:pt>
                <c:pt idx="18">
                  <c:v>90528.540116961231</c:v>
                </c:pt>
                <c:pt idx="19">
                  <c:v>53292.059375238801</c:v>
                </c:pt>
                <c:pt idx="20">
                  <c:v>96061.779547086247</c:v>
                </c:pt>
                <c:pt idx="21">
                  <c:v>98953.734346047975</c:v>
                </c:pt>
                <c:pt idx="22">
                  <c:v>101932.59931016678</c:v>
                </c:pt>
                <c:pt idx="23">
                  <c:v>105000.98401721522</c:v>
                </c:pt>
                <c:pt idx="24">
                  <c:v>108161.57636639125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F-464A-9F99-12AC81333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948224"/>
        <c:axId val="267950272"/>
      </c:lineChart>
      <c:lineChart>
        <c:grouping val="standard"/>
        <c:varyColors val="0"/>
        <c:ser>
          <c:idx val="2"/>
          <c:order val="2"/>
          <c:tx>
            <c:v>Razón de cobertura de servicios de deuda</c:v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triangle"/>
            <c:size val="8"/>
            <c:spPr>
              <a:solidFill>
                <a:schemeClr val="accent4">
                  <a:lumMod val="75000"/>
                </a:schemeClr>
              </a:solidFill>
              <a:ln w="38100">
                <a:solidFill>
                  <a:schemeClr val="accent4">
                    <a:lumMod val="60000"/>
                    <a:lumOff val="4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val>
            <c:numRef>
              <c:f>[3]!DSCR</c:f>
              <c:numCache>
                <c:formatCode>#,##0.0</c:formatCode>
                <c:ptCount val="25"/>
                <c:pt idx="0">
                  <c:v>1.0081800808890471</c:v>
                </c:pt>
                <c:pt idx="1">
                  <c:v>1.0027598641243138</c:v>
                </c:pt>
                <c:pt idx="2">
                  <c:v>1.1061857876378498</c:v>
                </c:pt>
                <c:pt idx="3">
                  <c:v>1.2264359410451888</c:v>
                </c:pt>
                <c:pt idx="4">
                  <c:v>1.3677118496283835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3F-464A-9F99-12AC81333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677280"/>
        <c:axId val="267953664"/>
      </c:lineChart>
      <c:catAx>
        <c:axId val="2679482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950272"/>
        <c:crosses val="autoZero"/>
        <c:auto val="1"/>
        <c:lblAlgn val="ctr"/>
        <c:lblOffset val="100"/>
        <c:noMultiLvlLbl val="0"/>
      </c:catAx>
      <c:valAx>
        <c:axId val="26795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"USD/a"</c:f>
              <c:strCache>
                <c:ptCount val="1"/>
                <c:pt idx="0">
                  <c:v>USD/a</c:v>
                </c:pt>
              </c:strCache>
            </c:strRef>
          </c:tx>
          <c:layout>
            <c:manualLayout>
              <c:xMode val="edge"/>
              <c:yMode val="edge"/>
              <c:x val="3.493801470912053E-2"/>
              <c:y val="1.4625982905982908E-2"/>
            </c:manualLayout>
          </c:layout>
          <c:overlay val="0"/>
          <c:spPr>
            <a:solidFill>
              <a:schemeClr val="bg1">
                <a:alpha val="75000"/>
              </a:schemeClr>
            </a:solidFill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in"/>
        <c:minorTickMark val="in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accent3">
                    <a:lumMod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948224"/>
        <c:crosses val="autoZero"/>
        <c:crossBetween val="between"/>
        <c:minorUnit val="10000"/>
      </c:valAx>
      <c:valAx>
        <c:axId val="267953664"/>
        <c:scaling>
          <c:orientation val="minMax"/>
          <c:max val="1.8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1"/>
                </a:pPr>
                <a:r>
                  <a:rPr lang="de-DE" sz="1400" b="1">
                    <a:solidFill>
                      <a:schemeClr val="accent4">
                        <a:lumMod val="75000"/>
                      </a:schemeClr>
                    </a:solidFill>
                  </a:rPr>
                  <a:t>DSCR</a:t>
                </a:r>
              </a:p>
            </c:rich>
          </c:tx>
          <c:layout>
            <c:manualLayout>
              <c:xMode val="edge"/>
              <c:yMode val="edge"/>
              <c:x val="0.93725249922931275"/>
              <c:y val="1.8777948717948714E-2"/>
            </c:manualLayout>
          </c:layout>
          <c:overlay val="0"/>
        </c:title>
        <c:numFmt formatCode="#,##0.0" sourceLinked="0"/>
        <c:majorTickMark val="in"/>
        <c:minorTickMark val="in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accent4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677280"/>
        <c:crosses val="max"/>
        <c:crossBetween val="between"/>
        <c:majorUnit val="0.30000000000000004"/>
        <c:minorUnit val="0.15000000000000002"/>
      </c:valAx>
      <c:catAx>
        <c:axId val="267677280"/>
        <c:scaling>
          <c:orientation val="minMax"/>
        </c:scaling>
        <c:delete val="1"/>
        <c:axPos val="b"/>
        <c:majorTickMark val="none"/>
        <c:minorTickMark val="none"/>
        <c:tickLblPos val="none"/>
        <c:crossAx val="267953664"/>
        <c:crosses val="autoZero"/>
        <c:auto val="1"/>
        <c:lblAlgn val="ctr"/>
        <c:lblOffset val="100"/>
        <c:tickMarkSkip val="1"/>
        <c:noMultiLvlLbl val="1"/>
      </c:catAx>
      <c:spPr>
        <a:solidFill>
          <a:schemeClr val="accent1">
            <a:lumMod val="20000"/>
            <a:lumOff val="80000"/>
          </a:schemeClr>
        </a:solidFill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6264099862763201E-2"/>
          <c:y val="0.87717669310379898"/>
          <c:w val="0.905264711885294"/>
          <c:h val="0.117684120947302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 Narrow" panose="020B0606020202030204" pitchFamily="34" charset="0"/>
        </a:defRPr>
      </a:pPr>
      <a:endParaRPr lang="es-MX"/>
    </a:p>
  </c:txPr>
  <c:printSettings>
    <c:headerFooter/>
    <c:pageMargins b="0.78740157480314898" l="0.70866141732284205" r="0.70866141732284205" t="0.78740157480314898" header="0.314960629921265" footer="0.314960629921265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78264735163683"/>
          <c:y val="5.0925925925925923E-2"/>
          <c:w val="0.74973875730036776"/>
          <c:h val="0.655540244969378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'Resumen Analisis Finan DAC'!$D$41</c:f>
              <c:strCache>
                <c:ptCount val="1"/>
                <c:pt idx="0">
                  <c:v>Histórico de precio excedente DAC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'Resumen Analisis Finan DAC'!$E$42:$E$48</c:f>
              <c:numCache>
                <c:formatCode>m/d/yyyy</c:formatCode>
                <c:ptCount val="7"/>
                <c:pt idx="0">
                  <c:v>44075</c:v>
                </c:pt>
                <c:pt idx="1">
                  <c:v>44013</c:v>
                </c:pt>
                <c:pt idx="2">
                  <c:v>43952</c:v>
                </c:pt>
                <c:pt idx="3">
                  <c:v>43891</c:v>
                </c:pt>
                <c:pt idx="4">
                  <c:v>43831</c:v>
                </c:pt>
                <c:pt idx="5">
                  <c:v>43770</c:v>
                </c:pt>
                <c:pt idx="6">
                  <c:v>43709</c:v>
                </c:pt>
              </c:numCache>
            </c:numRef>
          </c:xVal>
          <c:yVal>
            <c:numRef>
              <c:f>'Resumen Analisis Finan DAC'!$F$42:$F$48</c:f>
              <c:numCache>
                <c:formatCode>General</c:formatCode>
                <c:ptCount val="7"/>
                <c:pt idx="0">
                  <c:v>4.8360000000000003</c:v>
                </c:pt>
                <c:pt idx="1">
                  <c:v>4.5469999999999997</c:v>
                </c:pt>
                <c:pt idx="2">
                  <c:v>4.5540000000000003</c:v>
                </c:pt>
                <c:pt idx="3">
                  <c:v>4.3719999999999999</c:v>
                </c:pt>
                <c:pt idx="4">
                  <c:v>4.4619999999999997</c:v>
                </c:pt>
                <c:pt idx="5">
                  <c:v>4.6109999999999998</c:v>
                </c:pt>
                <c:pt idx="6">
                  <c:v>2.9119999999999999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BF-4D70-997A-385647944C42}"/>
            </c:ext>
          </c:extLst>
        </c:ser>
        <c:ser>
          <c:idx val="1"/>
          <c:order val="1"/>
          <c:tx>
            <c:v>línea de tendencia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'Resumen Analisis Finan DAC'!$E$42:$E$47</c:f>
              <c:numCache>
                <c:formatCode>m/d/yyyy</c:formatCode>
                <c:ptCount val="6"/>
                <c:pt idx="0">
                  <c:v>44075</c:v>
                </c:pt>
                <c:pt idx="1">
                  <c:v>44013</c:v>
                </c:pt>
                <c:pt idx="2">
                  <c:v>43952</c:v>
                </c:pt>
                <c:pt idx="3">
                  <c:v>43891</c:v>
                </c:pt>
                <c:pt idx="4">
                  <c:v>43831</c:v>
                </c:pt>
                <c:pt idx="5">
                  <c:v>43770</c:v>
                </c:pt>
              </c:numCache>
            </c:numRef>
          </c:xVal>
          <c:yVal>
            <c:numRef>
              <c:f>'Resumen Analisis Finan DAC'!$F$42:$F$47</c:f>
              <c:numCache>
                <c:formatCode>General</c:formatCode>
                <c:ptCount val="6"/>
                <c:pt idx="0">
                  <c:v>4.8360000000000003</c:v>
                </c:pt>
                <c:pt idx="1">
                  <c:v>4.5469999999999997</c:v>
                </c:pt>
                <c:pt idx="2">
                  <c:v>4.5540000000000003</c:v>
                </c:pt>
                <c:pt idx="3">
                  <c:v>4.3719999999999999</c:v>
                </c:pt>
                <c:pt idx="4">
                  <c:v>4.4619999999999997</c:v>
                </c:pt>
                <c:pt idx="5">
                  <c:v>4.6109999999999998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7BF-4D70-997A-385647944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411160"/>
        <c:axId val="636406896"/>
      </c:scatterChart>
      <c:valAx>
        <c:axId val="636411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Fecha</a:t>
                </a:r>
              </a:p>
            </c:rich>
          </c:tx>
          <c:layout>
            <c:manualLayout>
              <c:xMode val="edge"/>
              <c:yMode val="edge"/>
              <c:x val="0.49899815261429037"/>
              <c:y val="0.901828521434820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d/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6406896"/>
        <c:crosses val="autoZero"/>
        <c:crossBetween val="midCat"/>
        <c:majorUnit val="60.833330000000004"/>
      </c:valAx>
      <c:valAx>
        <c:axId val="63640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Tarifa de generación DAC</a:t>
                </a:r>
              </a:p>
              <a:p>
                <a:pPr>
                  <a:defRPr/>
                </a:pPr>
                <a:r>
                  <a:rPr lang="es-MX"/>
                  <a:t>(MXP/kWh)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6411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870259760413"/>
          <c:y val="8.1985740740740706E-2"/>
          <c:w val="0.83896112731052652"/>
          <c:h val="0.73095696671009602"/>
        </c:manualLayout>
      </c:layout>
      <c:barChart>
        <c:barDir val="col"/>
        <c:grouping val="stacked"/>
        <c:varyColors val="0"/>
        <c:ser>
          <c:idx val="7"/>
          <c:order val="1"/>
          <c:tx>
            <c:v>Inversión total</c:v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6FD-452D-BF66-C02A664EE199}"/>
              </c:ext>
            </c:extLst>
          </c:dPt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4"/>
              <c:pt idx="2">
                <c:v>-3660</c:v>
              </c:pt>
            </c:numLit>
          </c:val>
          <c:extLst>
            <c:ext xmlns:c16="http://schemas.microsoft.com/office/drawing/2014/chart" uri="{C3380CC4-5D6E-409C-BE32-E72D297353CC}">
              <c16:uniqueId val="{00000002-16FD-452D-BF66-C02A664EE199}"/>
            </c:ext>
          </c:extLst>
        </c:ser>
        <c:ser>
          <c:idx val="8"/>
          <c:order val="3"/>
          <c:tx>
            <c:v>Subsidios</c:v>
          </c:tx>
          <c:spPr>
            <a:effectLst>
              <a:outerShdw blurRad="40005" dist="22860" dir="5400000" algn="ctr" rotWithShape="0">
                <a:schemeClr val="tx1">
                  <a:alpha val="35000"/>
                </a:scheme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FD-452D-BF66-C02A664EE199}"/>
              </c:ext>
            </c:extLst>
          </c:dPt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4"/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16FD-452D-BF66-C02A664EE199}"/>
            </c:ext>
          </c:extLst>
        </c:ser>
        <c:ser>
          <c:idx val="0"/>
          <c:order val="4"/>
          <c:tx>
            <c:v>Flujo de efectivo del proyecto (FE-P)</c:v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-2717.8387467362927</c:v>
              </c:pt>
              <c:pt idx="6" formatCode="#,##0">
                <c:v>0</c:v>
              </c:pt>
              <c:pt idx="7" formatCode="#,##0">
                <c:v>0</c:v>
              </c:pt>
              <c:pt idx="8" formatCode="#,##0">
                <c:v>0</c:v>
              </c:pt>
              <c:pt idx="9" formatCode="#,##0">
                <c:v>970.42609086161883</c:v>
              </c:pt>
              <c:pt idx="10" formatCode="#,##0">
                <c:v>0</c:v>
              </c:pt>
              <c:pt idx="11" formatCode="#,##0">
                <c:v>0</c:v>
              </c:pt>
              <c:pt idx="12" formatCode="#,##0">
                <c:v>0</c:v>
              </c:pt>
              <c:pt idx="13" formatCode="#,##0">
                <c:v>999.53887358746726</c:v>
              </c:pt>
              <c:pt idx="14" formatCode="#,##0">
                <c:v>0</c:v>
              </c:pt>
              <c:pt idx="15" formatCode="#,##0">
                <c:v>0</c:v>
              </c:pt>
              <c:pt idx="16" formatCode="#,##0">
                <c:v>0</c:v>
              </c:pt>
              <c:pt idx="17" formatCode="#,##0">
                <c:v>1029.5250397950913</c:v>
              </c:pt>
              <c:pt idx="18" formatCode="#,##0">
                <c:v>0</c:v>
              </c:pt>
              <c:pt idx="19" formatCode="#,##0">
                <c:v>0</c:v>
              </c:pt>
              <c:pt idx="20" formatCode="#,##0">
                <c:v>0</c:v>
              </c:pt>
              <c:pt idx="21" formatCode="#,##0">
                <c:v>1060.4107909889442</c:v>
              </c:pt>
              <c:pt idx="22" formatCode="#,##0">
                <c:v>0</c:v>
              </c:pt>
              <c:pt idx="23" formatCode="#,##0">
                <c:v>0</c:v>
              </c:pt>
              <c:pt idx="24" formatCode="#,##0">
                <c:v>0</c:v>
              </c:pt>
              <c:pt idx="25" formatCode="#,##0">
                <c:v>1092.2231147186126</c:v>
              </c:pt>
              <c:pt idx="26" formatCode="#,##0">
                <c:v>0</c:v>
              </c:pt>
              <c:pt idx="27" formatCode="#,##0">
                <c:v>0</c:v>
              </c:pt>
              <c:pt idx="28" formatCode="#,##0">
                <c:v>0</c:v>
              </c:pt>
              <c:pt idx="29" formatCode="#,##0">
                <c:v>1124.9898081601709</c:v>
              </c:pt>
              <c:pt idx="30" formatCode="#,##0">
                <c:v>0</c:v>
              </c:pt>
              <c:pt idx="31" formatCode="#,##0">
                <c:v>0</c:v>
              </c:pt>
              <c:pt idx="32" formatCode="#,##0">
                <c:v>0</c:v>
              </c:pt>
              <c:pt idx="33" formatCode="#,##0">
                <c:v>1158.7395024049761</c:v>
              </c:pt>
              <c:pt idx="34" formatCode="#,##0">
                <c:v>0</c:v>
              </c:pt>
              <c:pt idx="35" formatCode="#,##0">
                <c:v>0</c:v>
              </c:pt>
              <c:pt idx="36" formatCode="#,##0">
                <c:v>0</c:v>
              </c:pt>
              <c:pt idx="37" formatCode="#,##0">
                <c:v>1193.5016874771254</c:v>
              </c:pt>
              <c:pt idx="38" formatCode="#,##0">
                <c:v>0</c:v>
              </c:pt>
              <c:pt idx="39" formatCode="#,##0">
                <c:v>0</c:v>
              </c:pt>
              <c:pt idx="40" formatCode="#,##0">
                <c:v>0</c:v>
              </c:pt>
              <c:pt idx="41" formatCode="#,##0">
                <c:v>1229.3067381014391</c:v>
              </c:pt>
              <c:pt idx="42" formatCode="#,##0">
                <c:v>0</c:v>
              </c:pt>
              <c:pt idx="43" formatCode="#,##0">
                <c:v>0</c:v>
              </c:pt>
              <c:pt idx="44" formatCode="#,##0">
                <c:v>0</c:v>
              </c:pt>
              <c:pt idx="45" formatCode="#,##0">
                <c:v>1266.1859402444823</c:v>
              </c:pt>
              <c:pt idx="46" formatCode="#,##0">
                <c:v>0</c:v>
              </c:pt>
              <c:pt idx="47" formatCode="#,##0">
                <c:v>0</c:v>
              </c:pt>
              <c:pt idx="48" formatCode="#,##0">
                <c:v>0</c:v>
              </c:pt>
              <c:pt idx="49" formatCode="#,##0">
                <c:v>1304.1715184518168</c:v>
              </c:pt>
              <c:pt idx="50" formatCode="#,##0">
                <c:v>0</c:v>
              </c:pt>
              <c:pt idx="51" formatCode="#,##0">
                <c:v>0</c:v>
              </c:pt>
              <c:pt idx="52" formatCode="#,##0">
                <c:v>0</c:v>
              </c:pt>
              <c:pt idx="53" formatCode="#,##0">
                <c:v>470.94666400537142</c:v>
              </c:pt>
              <c:pt idx="54" formatCode="#,##0">
                <c:v>0</c:v>
              </c:pt>
              <c:pt idx="55" formatCode="#,##0">
                <c:v>0</c:v>
              </c:pt>
              <c:pt idx="56" formatCode="#,##0">
                <c:v>0</c:v>
              </c:pt>
              <c:pt idx="57" formatCode="#,##0">
                <c:v>1383.5955639255326</c:v>
              </c:pt>
              <c:pt idx="58" formatCode="#,##0">
                <c:v>0</c:v>
              </c:pt>
              <c:pt idx="59" formatCode="#,##0">
                <c:v>0</c:v>
              </c:pt>
              <c:pt idx="60" formatCode="#,##0">
                <c:v>0</c:v>
              </c:pt>
              <c:pt idx="61" formatCode="#,##0">
                <c:v>1425.1034308432986</c:v>
              </c:pt>
              <c:pt idx="62" formatCode="#,##0">
                <c:v>0</c:v>
              </c:pt>
              <c:pt idx="63" formatCode="#,##0">
                <c:v>0</c:v>
              </c:pt>
              <c:pt idx="64" formatCode="#,##0">
                <c:v>0</c:v>
              </c:pt>
              <c:pt idx="65" formatCode="#,##0">
                <c:v>1467.856533768598</c:v>
              </c:pt>
              <c:pt idx="66" formatCode="#,##0">
                <c:v>0</c:v>
              </c:pt>
              <c:pt idx="67" formatCode="#,##0">
                <c:v>0</c:v>
              </c:pt>
              <c:pt idx="68" formatCode="#,##0">
                <c:v>0</c:v>
              </c:pt>
              <c:pt idx="69" formatCode="#,##0">
                <c:v>1511.8922297816559</c:v>
              </c:pt>
              <c:pt idx="70" formatCode="#,##0">
                <c:v>0</c:v>
              </c:pt>
              <c:pt idx="71" formatCode="#,##0">
                <c:v>0</c:v>
              </c:pt>
              <c:pt idx="72" formatCode="#,##0">
                <c:v>0</c:v>
              </c:pt>
              <c:pt idx="73" formatCode="#,##0">
                <c:v>1557.2489966751054</c:v>
              </c:pt>
              <c:pt idx="74" formatCode="#,##0">
                <c:v>0</c:v>
              </c:pt>
              <c:pt idx="75" formatCode="#,##0">
                <c:v>0</c:v>
              </c:pt>
              <c:pt idx="76" formatCode="#,##0">
                <c:v>0</c:v>
              </c:pt>
              <c:pt idx="77" formatCode="#,##0">
                <c:v>1603.9664665753587</c:v>
              </c:pt>
              <c:pt idx="78" formatCode="#,##0">
                <c:v>0</c:v>
              </c:pt>
              <c:pt idx="79" formatCode="#,##0">
                <c:v>0</c:v>
              </c:pt>
              <c:pt idx="80" formatCode="#,##0">
                <c:v>0</c:v>
              </c:pt>
              <c:pt idx="81" formatCode="#,##0">
                <c:v>1652.0854605726195</c:v>
              </c:pt>
              <c:pt idx="82" formatCode="#,##0">
                <c:v>0</c:v>
              </c:pt>
              <c:pt idx="83" formatCode="#,##0">
                <c:v>0</c:v>
              </c:pt>
              <c:pt idx="84" formatCode="#,##0">
                <c:v>0</c:v>
              </c:pt>
              <c:pt idx="85" formatCode="#,##0">
                <c:v>1701.6480243897981</c:v>
              </c:pt>
              <c:pt idx="86" formatCode="#,##0">
                <c:v>0</c:v>
              </c:pt>
              <c:pt idx="87" formatCode="#,##0">
                <c:v>0</c:v>
              </c:pt>
              <c:pt idx="88" formatCode="#,##0">
                <c:v>0</c:v>
              </c:pt>
              <c:pt idx="89" formatCode="#,##0">
                <c:v>1752.6974651214923</c:v>
              </c:pt>
              <c:pt idx="90" formatCode="#,##0">
                <c:v>0</c:v>
              </c:pt>
              <c:pt idx="91" formatCode="#,##0">
                <c:v>0</c:v>
              </c:pt>
              <c:pt idx="92" formatCode="#,##0">
                <c:v>0</c:v>
              </c:pt>
              <c:pt idx="93" formatCode="#,##0">
                <c:v>1805.2783890751373</c:v>
              </c:pt>
              <c:pt idx="94" formatCode="#,##0">
                <c:v>0</c:v>
              </c:pt>
              <c:pt idx="95" formatCode="#,##0">
                <c:v>0</c:v>
              </c:pt>
              <c:pt idx="96" formatCode="#,##0">
                <c:v>0</c:v>
              </c:pt>
              <c:pt idx="97" formatCode="#,##0">
                <c:v>1859.4367407473912</c:v>
              </c:pt>
              <c:pt idx="98" formatCode="#,##0">
                <c:v>0</c:v>
              </c:pt>
              <c:pt idx="99" formatCode="#,##0">
                <c:v>0</c:v>
              </c:pt>
              <c:pt idx="100" formatCode="#,##0">
                <c:v>0</c:v>
              </c:pt>
              <c:pt idx="101" formatCode="#,##0">
                <c:v>1915.2198429698133</c:v>
              </c:pt>
              <c:pt idx="102" formatCode="#,##0">
                <c:v>0</c:v>
              </c:pt>
              <c:pt idx="103" formatCode="#,##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6FD-452D-BF66-C02A664EE199}"/>
            </c:ext>
          </c:extLst>
        </c:ser>
        <c:ser>
          <c:idx val="1"/>
          <c:order val="5"/>
          <c:tx>
            <c:v>Flujo de efectivo del capital propio (FE-CP)</c:v>
          </c:tx>
          <c:spPr>
            <a:solidFill>
              <a:srgbClr val="33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0</c:v>
              </c:pt>
              <c:pt idx="6" formatCode="#,##0">
                <c:v>-1052.5387467362925</c:v>
              </c:pt>
              <c:pt idx="7" formatCode="#,##0">
                <c:v>0</c:v>
              </c:pt>
              <c:pt idx="8" formatCode="#,##0">
                <c:v>0</c:v>
              </c:pt>
              <c:pt idx="9" formatCode="#,##0">
                <c:v>0</c:v>
              </c:pt>
              <c:pt idx="10" formatCode="#,##0">
                <c:v>150.58609086161891</c:v>
              </c:pt>
              <c:pt idx="11" formatCode="#,##0">
                <c:v>0</c:v>
              </c:pt>
              <c:pt idx="12" formatCode="#,##0">
                <c:v>0</c:v>
              </c:pt>
              <c:pt idx="13" formatCode="#,##0">
                <c:v>0</c:v>
              </c:pt>
              <c:pt idx="14" formatCode="#,##0">
                <c:v>256.55887358746725</c:v>
              </c:pt>
              <c:pt idx="15" formatCode="#,##0">
                <c:v>0</c:v>
              </c:pt>
              <c:pt idx="16" formatCode="#,##0">
                <c:v>0</c:v>
              </c:pt>
              <c:pt idx="17" formatCode="#,##0">
                <c:v>0</c:v>
              </c:pt>
              <c:pt idx="18" formatCode="#,##0">
                <c:v>363.40503979509128</c:v>
              </c:pt>
              <c:pt idx="19" formatCode="#,##0">
                <c:v>0</c:v>
              </c:pt>
              <c:pt idx="20" formatCode="#,##0">
                <c:v>0</c:v>
              </c:pt>
              <c:pt idx="21" formatCode="#,##0">
                <c:v>0</c:v>
              </c:pt>
              <c:pt idx="22" formatCode="#,##0">
                <c:v>471.15079098894421</c:v>
              </c:pt>
              <c:pt idx="23" formatCode="#,##0">
                <c:v>0</c:v>
              </c:pt>
              <c:pt idx="24" formatCode="#,##0">
                <c:v>0</c:v>
              </c:pt>
              <c:pt idx="25" formatCode="#,##0">
                <c:v>0</c:v>
              </c:pt>
              <c:pt idx="26" formatCode="#,##0">
                <c:v>1092.2231147186126</c:v>
              </c:pt>
              <c:pt idx="27" formatCode="#,##0">
                <c:v>0</c:v>
              </c:pt>
              <c:pt idx="28" formatCode="#,##0">
                <c:v>0</c:v>
              </c:pt>
              <c:pt idx="29" formatCode="#,##0">
                <c:v>0</c:v>
              </c:pt>
              <c:pt idx="30" formatCode="#,##0">
                <c:v>1124.9898081601709</c:v>
              </c:pt>
              <c:pt idx="31" formatCode="#,##0">
                <c:v>0</c:v>
              </c:pt>
              <c:pt idx="32" formatCode="#,##0">
                <c:v>0</c:v>
              </c:pt>
              <c:pt idx="33" formatCode="#,##0">
                <c:v>0</c:v>
              </c:pt>
              <c:pt idx="34" formatCode="#,##0">
                <c:v>1158.7395024049761</c:v>
              </c:pt>
              <c:pt idx="35" formatCode="#,##0">
                <c:v>0</c:v>
              </c:pt>
              <c:pt idx="36" formatCode="#,##0">
                <c:v>0</c:v>
              </c:pt>
              <c:pt idx="37" formatCode="#,##0">
                <c:v>0</c:v>
              </c:pt>
              <c:pt idx="38" formatCode="#,##0">
                <c:v>1193.5016874771254</c:v>
              </c:pt>
              <c:pt idx="39" formatCode="#,##0">
                <c:v>0</c:v>
              </c:pt>
              <c:pt idx="40" formatCode="#,##0">
                <c:v>0</c:v>
              </c:pt>
              <c:pt idx="41" formatCode="#,##0">
                <c:v>0</c:v>
              </c:pt>
              <c:pt idx="42" formatCode="#,##0">
                <c:v>1229.3067381014391</c:v>
              </c:pt>
              <c:pt idx="43" formatCode="#,##0">
                <c:v>0</c:v>
              </c:pt>
              <c:pt idx="44" formatCode="#,##0">
                <c:v>0</c:v>
              </c:pt>
              <c:pt idx="45" formatCode="#,##0">
                <c:v>0</c:v>
              </c:pt>
              <c:pt idx="46" formatCode="#,##0">
                <c:v>1266.1859402444823</c:v>
              </c:pt>
              <c:pt idx="47" formatCode="#,##0">
                <c:v>0</c:v>
              </c:pt>
              <c:pt idx="48" formatCode="#,##0">
                <c:v>0</c:v>
              </c:pt>
              <c:pt idx="49" formatCode="#,##0">
                <c:v>0</c:v>
              </c:pt>
              <c:pt idx="50" formatCode="#,##0">
                <c:v>1304.1715184518168</c:v>
              </c:pt>
              <c:pt idx="51" formatCode="#,##0">
                <c:v>0</c:v>
              </c:pt>
              <c:pt idx="52" formatCode="#,##0">
                <c:v>0</c:v>
              </c:pt>
              <c:pt idx="53" formatCode="#,##0">
                <c:v>0</c:v>
              </c:pt>
              <c:pt idx="54" formatCode="#,##0">
                <c:v>470.94666400537142</c:v>
              </c:pt>
              <c:pt idx="55" formatCode="#,##0">
                <c:v>0</c:v>
              </c:pt>
              <c:pt idx="56" formatCode="#,##0">
                <c:v>0</c:v>
              </c:pt>
              <c:pt idx="57" formatCode="#,##0">
                <c:v>0</c:v>
              </c:pt>
              <c:pt idx="58" formatCode="#,##0">
                <c:v>1383.5955639255326</c:v>
              </c:pt>
              <c:pt idx="59" formatCode="#,##0">
                <c:v>0</c:v>
              </c:pt>
              <c:pt idx="60" formatCode="#,##0">
                <c:v>0</c:v>
              </c:pt>
              <c:pt idx="61" formatCode="#,##0">
                <c:v>0</c:v>
              </c:pt>
              <c:pt idx="62" formatCode="#,##0">
                <c:v>1425.1034308432986</c:v>
              </c:pt>
              <c:pt idx="63" formatCode="#,##0">
                <c:v>0</c:v>
              </c:pt>
              <c:pt idx="64" formatCode="#,##0">
                <c:v>0</c:v>
              </c:pt>
              <c:pt idx="65" formatCode="#,##0">
                <c:v>0</c:v>
              </c:pt>
              <c:pt idx="66" formatCode="#,##0">
                <c:v>1467.856533768598</c:v>
              </c:pt>
              <c:pt idx="67" formatCode="#,##0">
                <c:v>0</c:v>
              </c:pt>
              <c:pt idx="68" formatCode="#,##0">
                <c:v>0</c:v>
              </c:pt>
              <c:pt idx="69" formatCode="#,##0">
                <c:v>0</c:v>
              </c:pt>
              <c:pt idx="70" formatCode="#,##0">
                <c:v>1511.8922297816559</c:v>
              </c:pt>
              <c:pt idx="71" formatCode="#,##0">
                <c:v>0</c:v>
              </c:pt>
              <c:pt idx="72" formatCode="#,##0">
                <c:v>0</c:v>
              </c:pt>
              <c:pt idx="73" formatCode="#,##0">
                <c:v>0</c:v>
              </c:pt>
              <c:pt idx="74" formatCode="#,##0">
                <c:v>1557.2489966751054</c:v>
              </c:pt>
              <c:pt idx="75" formatCode="#,##0">
                <c:v>0</c:v>
              </c:pt>
              <c:pt idx="76" formatCode="#,##0">
                <c:v>0</c:v>
              </c:pt>
              <c:pt idx="77" formatCode="#,##0">
                <c:v>0</c:v>
              </c:pt>
              <c:pt idx="78" formatCode="#,##0">
                <c:v>1603.9664665753587</c:v>
              </c:pt>
              <c:pt idx="79" formatCode="#,##0">
                <c:v>0</c:v>
              </c:pt>
              <c:pt idx="80" formatCode="#,##0">
                <c:v>0</c:v>
              </c:pt>
              <c:pt idx="81" formatCode="#,##0">
                <c:v>0</c:v>
              </c:pt>
              <c:pt idx="82" formatCode="#,##0">
                <c:v>1652.0854605726195</c:v>
              </c:pt>
              <c:pt idx="83" formatCode="#,##0">
                <c:v>0</c:v>
              </c:pt>
              <c:pt idx="84" formatCode="#,##0">
                <c:v>0</c:v>
              </c:pt>
              <c:pt idx="85" formatCode="#,##0">
                <c:v>0</c:v>
              </c:pt>
              <c:pt idx="86" formatCode="#,##0">
                <c:v>1701.6480243897981</c:v>
              </c:pt>
              <c:pt idx="87" formatCode="#,##0">
                <c:v>0</c:v>
              </c:pt>
              <c:pt idx="88" formatCode="#,##0">
                <c:v>0</c:v>
              </c:pt>
              <c:pt idx="89" formatCode="#,##0">
                <c:v>0</c:v>
              </c:pt>
              <c:pt idx="90" formatCode="#,##0">
                <c:v>1752.6974651214923</c:v>
              </c:pt>
              <c:pt idx="91" formatCode="#,##0">
                <c:v>0</c:v>
              </c:pt>
              <c:pt idx="92" formatCode="#,##0">
                <c:v>0</c:v>
              </c:pt>
              <c:pt idx="93" formatCode="#,##0">
                <c:v>0</c:v>
              </c:pt>
              <c:pt idx="94" formatCode="#,##0">
                <c:v>1805.2783890751373</c:v>
              </c:pt>
              <c:pt idx="95" formatCode="#,##0">
                <c:v>0</c:v>
              </c:pt>
              <c:pt idx="96" formatCode="#,##0">
                <c:v>0</c:v>
              </c:pt>
              <c:pt idx="97" formatCode="#,##0">
                <c:v>0</c:v>
              </c:pt>
              <c:pt idx="98" formatCode="#,##0">
                <c:v>1859.4367407473912</c:v>
              </c:pt>
              <c:pt idx="99" formatCode="#,##0">
                <c:v>0</c:v>
              </c:pt>
              <c:pt idx="100" formatCode="#,##0">
                <c:v>0</c:v>
              </c:pt>
              <c:pt idx="101" formatCode="#,##0">
                <c:v>0</c:v>
              </c:pt>
              <c:pt idx="102" formatCode="#,##0">
                <c:v>1915.2198429698133</c:v>
              </c:pt>
              <c:pt idx="103" formatCode="#,##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FD-452D-BF66-C02A664EE199}"/>
            </c:ext>
          </c:extLst>
        </c:ser>
        <c:ser>
          <c:idx val="6"/>
          <c:order val="6"/>
          <c:tx>
            <c:v>Flujo de efectivo para deuda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0</c:v>
              </c:pt>
              <c:pt idx="6" formatCode="#,##0">
                <c:v>-1665.3</c:v>
              </c:pt>
              <c:pt idx="7" formatCode="#,##0">
                <c:v>0</c:v>
              </c:pt>
              <c:pt idx="8" formatCode="#,##0">
                <c:v>0</c:v>
              </c:pt>
              <c:pt idx="9" formatCode="#,##0">
                <c:v>0</c:v>
              </c:pt>
              <c:pt idx="10" formatCode="#,##0">
                <c:v>819.83999999999992</c:v>
              </c:pt>
              <c:pt idx="11" formatCode="#,##0">
                <c:v>0</c:v>
              </c:pt>
              <c:pt idx="12" formatCode="#,##0">
                <c:v>0</c:v>
              </c:pt>
              <c:pt idx="13" formatCode="#,##0">
                <c:v>0</c:v>
              </c:pt>
              <c:pt idx="14" formatCode="#,##0">
                <c:v>742.98</c:v>
              </c:pt>
              <c:pt idx="15" formatCode="#,##0">
                <c:v>0</c:v>
              </c:pt>
              <c:pt idx="16" formatCode="#,##0">
                <c:v>0</c:v>
              </c:pt>
              <c:pt idx="17" formatCode="#,##0">
                <c:v>0</c:v>
              </c:pt>
              <c:pt idx="18" formatCode="#,##0">
                <c:v>666.12</c:v>
              </c:pt>
              <c:pt idx="19" formatCode="#,##0">
                <c:v>0</c:v>
              </c:pt>
              <c:pt idx="20" formatCode="#,##0">
                <c:v>0</c:v>
              </c:pt>
              <c:pt idx="21" formatCode="#,##0">
                <c:v>0</c:v>
              </c:pt>
              <c:pt idx="22" formatCode="#,##0">
                <c:v>589.26</c:v>
              </c:pt>
              <c:pt idx="23" formatCode="#,##0">
                <c:v>0</c:v>
              </c:pt>
              <c:pt idx="24" formatCode="#,##0">
                <c:v>0</c:v>
              </c:pt>
              <c:pt idx="25" formatCode="#,##0">
                <c:v>0</c:v>
              </c:pt>
              <c:pt idx="26" formatCode="#,##0">
                <c:v>0</c:v>
              </c:pt>
              <c:pt idx="27" formatCode="#,##0">
                <c:v>0</c:v>
              </c:pt>
              <c:pt idx="28" formatCode="#,##0">
                <c:v>0</c:v>
              </c:pt>
              <c:pt idx="29" formatCode="#,##0">
                <c:v>0</c:v>
              </c:pt>
              <c:pt idx="30" formatCode="#,##0">
                <c:v>0</c:v>
              </c:pt>
              <c:pt idx="31" formatCode="#,##0">
                <c:v>0</c:v>
              </c:pt>
              <c:pt idx="32" formatCode="#,##0">
                <c:v>0</c:v>
              </c:pt>
              <c:pt idx="33" formatCode="#,##0">
                <c:v>0</c:v>
              </c:pt>
              <c:pt idx="34" formatCode="#,##0">
                <c:v>0</c:v>
              </c:pt>
              <c:pt idx="35" formatCode="#,##0">
                <c:v>0</c:v>
              </c:pt>
              <c:pt idx="36" formatCode="#,##0">
                <c:v>0</c:v>
              </c:pt>
              <c:pt idx="37" formatCode="#,##0">
                <c:v>0</c:v>
              </c:pt>
              <c:pt idx="38" formatCode="#,##0">
                <c:v>0</c:v>
              </c:pt>
              <c:pt idx="39" formatCode="#,##0">
                <c:v>0</c:v>
              </c:pt>
              <c:pt idx="40" formatCode="#,##0">
                <c:v>0</c:v>
              </c:pt>
              <c:pt idx="41" formatCode="#,##0">
                <c:v>0</c:v>
              </c:pt>
              <c:pt idx="42" formatCode="#,##0">
                <c:v>0</c:v>
              </c:pt>
              <c:pt idx="43" formatCode="#,##0">
                <c:v>0</c:v>
              </c:pt>
              <c:pt idx="44" formatCode="#,##0">
                <c:v>0</c:v>
              </c:pt>
              <c:pt idx="45" formatCode="#,##0">
                <c:v>0</c:v>
              </c:pt>
              <c:pt idx="46" formatCode="#,##0">
                <c:v>0</c:v>
              </c:pt>
              <c:pt idx="47" formatCode="#,##0">
                <c:v>0</c:v>
              </c:pt>
              <c:pt idx="48" formatCode="#,##0">
                <c:v>0</c:v>
              </c:pt>
              <c:pt idx="49" formatCode="#,##0">
                <c:v>0</c:v>
              </c:pt>
              <c:pt idx="50" formatCode="#,##0">
                <c:v>0</c:v>
              </c:pt>
              <c:pt idx="51" formatCode="#,##0">
                <c:v>0</c:v>
              </c:pt>
              <c:pt idx="52" formatCode="#,##0">
                <c:v>0</c:v>
              </c:pt>
              <c:pt idx="53" formatCode="#,##0">
                <c:v>0</c:v>
              </c:pt>
              <c:pt idx="54" formatCode="#,##0">
                <c:v>0</c:v>
              </c:pt>
              <c:pt idx="55" formatCode="#,##0">
                <c:v>0</c:v>
              </c:pt>
              <c:pt idx="56" formatCode="#,##0">
                <c:v>0</c:v>
              </c:pt>
              <c:pt idx="57" formatCode="#,##0">
                <c:v>0</c:v>
              </c:pt>
              <c:pt idx="58" formatCode="#,##0">
                <c:v>0</c:v>
              </c:pt>
              <c:pt idx="59" formatCode="#,##0">
                <c:v>0</c:v>
              </c:pt>
              <c:pt idx="60" formatCode="#,##0">
                <c:v>0</c:v>
              </c:pt>
              <c:pt idx="61" formatCode="#,##0">
                <c:v>0</c:v>
              </c:pt>
              <c:pt idx="62" formatCode="#,##0">
                <c:v>0</c:v>
              </c:pt>
              <c:pt idx="63" formatCode="#,##0">
                <c:v>0</c:v>
              </c:pt>
              <c:pt idx="64" formatCode="#,##0">
                <c:v>0</c:v>
              </c:pt>
              <c:pt idx="65" formatCode="#,##0">
                <c:v>0</c:v>
              </c:pt>
              <c:pt idx="66" formatCode="#,##0">
                <c:v>0</c:v>
              </c:pt>
              <c:pt idx="67" formatCode="#,##0">
                <c:v>0</c:v>
              </c:pt>
              <c:pt idx="68" formatCode="#,##0">
                <c:v>0</c:v>
              </c:pt>
              <c:pt idx="69" formatCode="#,##0">
                <c:v>0</c:v>
              </c:pt>
              <c:pt idx="70" formatCode="#,##0">
                <c:v>0</c:v>
              </c:pt>
              <c:pt idx="71" formatCode="#,##0">
                <c:v>0</c:v>
              </c:pt>
              <c:pt idx="72" formatCode="#,##0">
                <c:v>0</c:v>
              </c:pt>
              <c:pt idx="73" formatCode="#,##0">
                <c:v>0</c:v>
              </c:pt>
              <c:pt idx="74" formatCode="#,##0">
                <c:v>0</c:v>
              </c:pt>
              <c:pt idx="75" formatCode="#,##0">
                <c:v>0</c:v>
              </c:pt>
              <c:pt idx="76" formatCode="#,##0">
                <c:v>0</c:v>
              </c:pt>
              <c:pt idx="77" formatCode="#,##0">
                <c:v>0</c:v>
              </c:pt>
              <c:pt idx="78" formatCode="#,##0">
                <c:v>0</c:v>
              </c:pt>
              <c:pt idx="79" formatCode="#,##0">
                <c:v>0</c:v>
              </c:pt>
              <c:pt idx="80" formatCode="#,##0">
                <c:v>0</c:v>
              </c:pt>
              <c:pt idx="81" formatCode="#,##0">
                <c:v>0</c:v>
              </c:pt>
              <c:pt idx="82" formatCode="#,##0">
                <c:v>0</c:v>
              </c:pt>
              <c:pt idx="83" formatCode="#,##0">
                <c:v>0</c:v>
              </c:pt>
              <c:pt idx="84" formatCode="#,##0">
                <c:v>0</c:v>
              </c:pt>
              <c:pt idx="85" formatCode="#,##0">
                <c:v>0</c:v>
              </c:pt>
              <c:pt idx="86" formatCode="#,##0">
                <c:v>0</c:v>
              </c:pt>
              <c:pt idx="87" formatCode="#,##0">
                <c:v>0</c:v>
              </c:pt>
              <c:pt idx="88" formatCode="#,##0">
                <c:v>0</c:v>
              </c:pt>
              <c:pt idx="89" formatCode="#,##0">
                <c:v>0</c:v>
              </c:pt>
              <c:pt idx="90" formatCode="#,##0">
                <c:v>0</c:v>
              </c:pt>
              <c:pt idx="91" formatCode="#,##0">
                <c:v>0</c:v>
              </c:pt>
              <c:pt idx="92" formatCode="#,##0">
                <c:v>0</c:v>
              </c:pt>
              <c:pt idx="93" formatCode="#,##0">
                <c:v>0</c:v>
              </c:pt>
              <c:pt idx="94" formatCode="#,##0">
                <c:v>0</c:v>
              </c:pt>
              <c:pt idx="95" formatCode="#,##0">
                <c:v>0</c:v>
              </c:pt>
              <c:pt idx="96" formatCode="#,##0">
                <c:v>0</c:v>
              </c:pt>
              <c:pt idx="97" formatCode="#,##0">
                <c:v>0</c:v>
              </c:pt>
              <c:pt idx="98" formatCode="#,##0">
                <c:v>0</c:v>
              </c:pt>
              <c:pt idx="99" formatCode="#,##0">
                <c:v>0</c:v>
              </c:pt>
              <c:pt idx="100" formatCode="#,##0">
                <c:v>0</c:v>
              </c:pt>
              <c:pt idx="101" formatCode="#,##0">
                <c:v>0</c:v>
              </c:pt>
              <c:pt idx="102" formatCode="#,##0">
                <c:v>0</c:v>
              </c:pt>
              <c:pt idx="103" formatCode="#,##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6FD-452D-BF66-C02A664EE199}"/>
            </c:ext>
          </c:extLst>
        </c:ser>
        <c:ser>
          <c:idx val="2"/>
          <c:order val="7"/>
          <c:tx>
            <c:v>Utilidad anual antes de impuestos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4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104"/>
              <c:pt idx="4" formatCode="#,##0">
                <c:v>0</c:v>
              </c:pt>
              <c:pt idx="5" formatCode="#,##0">
                <c:v>0</c:v>
              </c:pt>
              <c:pt idx="6" formatCode="#,##0">
                <c:v>0</c:v>
              </c:pt>
              <c:pt idx="7" formatCode="#,##0">
                <c:v>411.46125326370748</c:v>
              </c:pt>
              <c:pt idx="8" formatCode="#,##0">
                <c:v>0</c:v>
              </c:pt>
              <c:pt idx="9" formatCode="#,##0">
                <c:v>0</c:v>
              </c:pt>
              <c:pt idx="10" formatCode="#,##0">
                <c:v>0</c:v>
              </c:pt>
              <c:pt idx="11" formatCode="#,##0">
                <c:v>516.58609086161891</c:v>
              </c:pt>
              <c:pt idx="12" formatCode="#,##0">
                <c:v>0</c:v>
              </c:pt>
              <c:pt idx="13" formatCode="#,##0">
                <c:v>0</c:v>
              </c:pt>
              <c:pt idx="14" formatCode="#,##0">
                <c:v>0</c:v>
              </c:pt>
              <c:pt idx="15" formatCode="#,##0">
                <c:v>622.55887358746725</c:v>
              </c:pt>
              <c:pt idx="16" formatCode="#,##0">
                <c:v>0</c:v>
              </c:pt>
              <c:pt idx="17" formatCode="#,##0">
                <c:v>0</c:v>
              </c:pt>
              <c:pt idx="18" formatCode="#,##0">
                <c:v>0</c:v>
              </c:pt>
              <c:pt idx="19" formatCode="#,##0">
                <c:v>729.40503979509128</c:v>
              </c:pt>
              <c:pt idx="20" formatCode="#,##0">
                <c:v>0</c:v>
              </c:pt>
              <c:pt idx="21" formatCode="#,##0">
                <c:v>0</c:v>
              </c:pt>
              <c:pt idx="22" formatCode="#,##0">
                <c:v>0</c:v>
              </c:pt>
              <c:pt idx="23" formatCode="#,##0">
                <c:v>837.15079098894421</c:v>
              </c:pt>
              <c:pt idx="24" formatCode="#,##0">
                <c:v>0</c:v>
              </c:pt>
              <c:pt idx="25" formatCode="#,##0">
                <c:v>0</c:v>
              </c:pt>
              <c:pt idx="26" formatCode="#,##0">
                <c:v>0</c:v>
              </c:pt>
              <c:pt idx="27" formatCode="#,##0">
                <c:v>945.8231147186126</c:v>
              </c:pt>
              <c:pt idx="28" formatCode="#,##0">
                <c:v>0</c:v>
              </c:pt>
              <c:pt idx="29" formatCode="#,##0">
                <c:v>0</c:v>
              </c:pt>
              <c:pt idx="30" formatCode="#,##0">
                <c:v>0</c:v>
              </c:pt>
              <c:pt idx="31" formatCode="#,##0">
                <c:v>978.58980816017095</c:v>
              </c:pt>
              <c:pt idx="32" formatCode="#,##0">
                <c:v>0</c:v>
              </c:pt>
              <c:pt idx="33" formatCode="#,##0">
                <c:v>0</c:v>
              </c:pt>
              <c:pt idx="34" formatCode="#,##0">
                <c:v>0</c:v>
              </c:pt>
              <c:pt idx="35" formatCode="#,##0">
                <c:v>1012.3395024049761</c:v>
              </c:pt>
              <c:pt idx="36" formatCode="#,##0">
                <c:v>0</c:v>
              </c:pt>
              <c:pt idx="37" formatCode="#,##0">
                <c:v>0</c:v>
              </c:pt>
              <c:pt idx="38" formatCode="#,##0">
                <c:v>0</c:v>
              </c:pt>
              <c:pt idx="39" formatCode="#,##0">
                <c:v>1047.1016874771253</c:v>
              </c:pt>
              <c:pt idx="40" formatCode="#,##0">
                <c:v>0</c:v>
              </c:pt>
              <c:pt idx="41" formatCode="#,##0">
                <c:v>0</c:v>
              </c:pt>
              <c:pt idx="42" formatCode="#,##0">
                <c:v>0</c:v>
              </c:pt>
              <c:pt idx="43" formatCode="#,##0">
                <c:v>1082.9067381014393</c:v>
              </c:pt>
              <c:pt idx="44" formatCode="#,##0">
                <c:v>0</c:v>
              </c:pt>
              <c:pt idx="45" formatCode="#,##0">
                <c:v>0</c:v>
              </c:pt>
              <c:pt idx="46" formatCode="#,##0">
                <c:v>0</c:v>
              </c:pt>
              <c:pt idx="47" formatCode="#,##0">
                <c:v>1119.7859402444824</c:v>
              </c:pt>
              <c:pt idx="48" formatCode="#,##0">
                <c:v>0</c:v>
              </c:pt>
              <c:pt idx="49" formatCode="#,##0">
                <c:v>0</c:v>
              </c:pt>
              <c:pt idx="50" formatCode="#,##0">
                <c:v>0</c:v>
              </c:pt>
              <c:pt idx="51" formatCode="#,##0">
                <c:v>1157.771518451817</c:v>
              </c:pt>
              <c:pt idx="52" formatCode="#,##0">
                <c:v>0</c:v>
              </c:pt>
              <c:pt idx="53" formatCode="#,##0">
                <c:v>0</c:v>
              </c:pt>
              <c:pt idx="54" formatCode="#,##0">
                <c:v>0</c:v>
              </c:pt>
              <c:pt idx="55" formatCode="#,##0">
                <c:v>324.54666400537144</c:v>
              </c:pt>
              <c:pt idx="56" formatCode="#,##0">
                <c:v>0</c:v>
              </c:pt>
              <c:pt idx="57" formatCode="#,##0">
                <c:v>0</c:v>
              </c:pt>
              <c:pt idx="58" formatCode="#,##0">
                <c:v>0</c:v>
              </c:pt>
              <c:pt idx="59" formatCode="#,##0">
                <c:v>1237.1955639255325</c:v>
              </c:pt>
              <c:pt idx="60" formatCode="#,##0">
                <c:v>0</c:v>
              </c:pt>
              <c:pt idx="61" formatCode="#,##0">
                <c:v>0</c:v>
              </c:pt>
              <c:pt idx="62" formatCode="#,##0">
                <c:v>0</c:v>
              </c:pt>
              <c:pt idx="63" formatCode="#,##0">
                <c:v>1278.7034308432985</c:v>
              </c:pt>
              <c:pt idx="64" formatCode="#,##0">
                <c:v>0</c:v>
              </c:pt>
              <c:pt idx="65" formatCode="#,##0">
                <c:v>0</c:v>
              </c:pt>
              <c:pt idx="66" formatCode="#,##0">
                <c:v>0</c:v>
              </c:pt>
              <c:pt idx="67" formatCode="#,##0">
                <c:v>1321.4565337685981</c:v>
              </c:pt>
              <c:pt idx="68" formatCode="#,##0">
                <c:v>0</c:v>
              </c:pt>
              <c:pt idx="69" formatCode="#,##0">
                <c:v>0</c:v>
              </c:pt>
              <c:pt idx="70" formatCode="#,##0">
                <c:v>0</c:v>
              </c:pt>
              <c:pt idx="71" formatCode="#,##0">
                <c:v>1365.4922297816561</c:v>
              </c:pt>
              <c:pt idx="72" formatCode="#,##0">
                <c:v>0</c:v>
              </c:pt>
              <c:pt idx="73" formatCode="#,##0">
                <c:v>0</c:v>
              </c:pt>
              <c:pt idx="74" formatCode="#,##0">
                <c:v>0</c:v>
              </c:pt>
              <c:pt idx="75" formatCode="#,##0">
                <c:v>1410.8489966751054</c:v>
              </c:pt>
              <c:pt idx="76" formatCode="#,##0">
                <c:v>0</c:v>
              </c:pt>
              <c:pt idx="77" formatCode="#,##0">
                <c:v>0</c:v>
              </c:pt>
              <c:pt idx="78" formatCode="#,##0">
                <c:v>0</c:v>
              </c:pt>
              <c:pt idx="79" formatCode="#,##0">
                <c:v>1457.5664665753588</c:v>
              </c:pt>
              <c:pt idx="80" formatCode="#,##0">
                <c:v>0</c:v>
              </c:pt>
              <c:pt idx="81" formatCode="#,##0">
                <c:v>0</c:v>
              </c:pt>
              <c:pt idx="82" formatCode="#,##0">
                <c:v>0</c:v>
              </c:pt>
              <c:pt idx="83" formatCode="#,##0">
                <c:v>1505.6854605726194</c:v>
              </c:pt>
              <c:pt idx="84" formatCode="#,##0">
                <c:v>0</c:v>
              </c:pt>
              <c:pt idx="85" formatCode="#,##0">
                <c:v>0</c:v>
              </c:pt>
              <c:pt idx="86" formatCode="#,##0">
                <c:v>0</c:v>
              </c:pt>
              <c:pt idx="87" formatCode="#,##0">
                <c:v>1555.248024389798</c:v>
              </c:pt>
              <c:pt idx="88" formatCode="#,##0">
                <c:v>0</c:v>
              </c:pt>
              <c:pt idx="89" formatCode="#,##0">
                <c:v>0</c:v>
              </c:pt>
              <c:pt idx="90" formatCode="#,##0">
                <c:v>0</c:v>
              </c:pt>
              <c:pt idx="91" formatCode="#,##0">
                <c:v>1606.2974651214922</c:v>
              </c:pt>
              <c:pt idx="92" formatCode="#,##0">
                <c:v>0</c:v>
              </c:pt>
              <c:pt idx="93" formatCode="#,##0">
                <c:v>0</c:v>
              </c:pt>
              <c:pt idx="94" formatCode="#,##0">
                <c:v>0</c:v>
              </c:pt>
              <c:pt idx="95" formatCode="#,##0">
                <c:v>1658.8783890751374</c:v>
              </c:pt>
              <c:pt idx="96" formatCode="#,##0">
                <c:v>0</c:v>
              </c:pt>
              <c:pt idx="97" formatCode="#,##0">
                <c:v>0</c:v>
              </c:pt>
              <c:pt idx="98" formatCode="#,##0">
                <c:v>0</c:v>
              </c:pt>
              <c:pt idx="99" formatCode="#,##0">
                <c:v>1713.0367407473914</c:v>
              </c:pt>
              <c:pt idx="100" formatCode="#,##0">
                <c:v>0</c:v>
              </c:pt>
              <c:pt idx="101" formatCode="#,##0">
                <c:v>0</c:v>
              </c:pt>
              <c:pt idx="102" formatCode="#,##0">
                <c:v>0</c:v>
              </c:pt>
              <c:pt idx="103" formatCode="#,##0">
                <c:v>1768.8198429698132</c:v>
              </c:pt>
            </c:numLit>
          </c:val>
          <c:extLst>
            <c:ext xmlns:c16="http://schemas.microsoft.com/office/drawing/2014/chart" uri="{C3380CC4-5D6E-409C-BE32-E72D297353CC}">
              <c16:uniqueId val="{00000008-16FD-452D-BF66-C02A664EE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21812496"/>
        <c:axId val="321814272"/>
      </c:barChart>
      <c:lineChart>
        <c:grouping val="standard"/>
        <c:varyColors val="0"/>
        <c:ser>
          <c:idx val="4"/>
          <c:order val="0"/>
          <c:tx>
            <c:v>FE-P acumulado</c:v>
          </c:tx>
          <c:spPr>
            <a:ln w="3492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Lit>
              <c:formatCode>General</c:formatCode>
              <c:ptCount val="102"/>
              <c:pt idx="5" formatCode="#,##0">
                <c:v>-2717.8387467362927</c:v>
              </c:pt>
              <c:pt idx="6" formatCode="#,##0">
                <c:v>-2475.2322240208878</c:v>
              </c:pt>
              <c:pt idx="7" formatCode="#,##0">
                <c:v>-2232.6257013054833</c:v>
              </c:pt>
              <c:pt idx="8" formatCode="#,##0">
                <c:v>-1990.0191785900786</c:v>
              </c:pt>
              <c:pt idx="9" formatCode="#,##0">
                <c:v>-1747.4126558746739</c:v>
              </c:pt>
              <c:pt idx="10" formatCode="#,##0">
                <c:v>-1497.527937477807</c:v>
              </c:pt>
              <c:pt idx="11" formatCode="#,##0">
                <c:v>-1247.6432190809403</c:v>
              </c:pt>
              <c:pt idx="12" formatCode="#,##0">
                <c:v>-997.7585006840734</c:v>
              </c:pt>
              <c:pt idx="13" formatCode="#,##0">
                <c:v>-747.87378228720661</c:v>
              </c:pt>
              <c:pt idx="14" formatCode="#,##0">
                <c:v>-490.49252233843379</c:v>
              </c:pt>
              <c:pt idx="15" formatCode="#,##0">
                <c:v>-233.11126238966096</c:v>
              </c:pt>
              <c:pt idx="16" formatCode="#,##0">
                <c:v>24.269997559111857</c:v>
              </c:pt>
              <c:pt idx="17" formatCode="#,##0">
                <c:v>281.65125750788468</c:v>
              </c:pt>
              <c:pt idx="18" formatCode="#,##0">
                <c:v>546.75395525512079</c:v>
              </c:pt>
              <c:pt idx="19" formatCode="#,##0">
                <c:v>811.85665300235689</c:v>
              </c:pt>
              <c:pt idx="20" formatCode="#,##0">
                <c:v>1076.9593507495929</c:v>
              </c:pt>
              <c:pt idx="21" formatCode="#,##0">
                <c:v>1342.062048496829</c:v>
              </c:pt>
              <c:pt idx="22" formatCode="#,##0">
                <c:v>1615.117827176482</c:v>
              </c:pt>
              <c:pt idx="23" formatCode="#,##0">
                <c:v>1888.1736058561353</c:v>
              </c:pt>
              <c:pt idx="24" formatCode="#,##0">
                <c:v>2161.2293845357885</c:v>
              </c:pt>
              <c:pt idx="25" formatCode="#,##0">
                <c:v>2434.2851632154416</c:v>
              </c:pt>
              <c:pt idx="26" formatCode="#,##0">
                <c:v>2715.5326152554844</c:v>
              </c:pt>
              <c:pt idx="27" formatCode="#,##0">
                <c:v>2996.7800672955273</c:v>
              </c:pt>
              <c:pt idx="28" formatCode="#,##0">
                <c:v>3278.0275193355697</c:v>
              </c:pt>
              <c:pt idx="29" formatCode="#,##0">
                <c:v>3559.2749713756125</c:v>
              </c:pt>
              <c:pt idx="30" formatCode="#,##0">
                <c:v>3848.9598469768566</c:v>
              </c:pt>
              <c:pt idx="31" formatCode="#,##0">
                <c:v>4138.6447225781003</c:v>
              </c:pt>
              <c:pt idx="32" formatCode="#,##0">
                <c:v>4428.3295981793444</c:v>
              </c:pt>
              <c:pt idx="33" formatCode="#,##0">
                <c:v>4718.0144737805886</c:v>
              </c:pt>
              <c:pt idx="34" formatCode="#,##0">
                <c:v>5016.3898956498697</c:v>
              </c:pt>
              <c:pt idx="35" formatCode="#,##0">
                <c:v>5314.7653175191517</c:v>
              </c:pt>
              <c:pt idx="36" formatCode="#,##0">
                <c:v>5613.1407393884328</c:v>
              </c:pt>
              <c:pt idx="37" formatCode="#,##0">
                <c:v>5911.516161257714</c:v>
              </c:pt>
              <c:pt idx="38" formatCode="#,##0">
                <c:v>6218.8428457830742</c:v>
              </c:pt>
              <c:pt idx="39" formatCode="#,##0">
                <c:v>6526.1695303084334</c:v>
              </c:pt>
              <c:pt idx="40" formatCode="#,##0">
                <c:v>6833.4962148337927</c:v>
              </c:pt>
              <c:pt idx="41" formatCode="#,##0">
                <c:v>7140.8228993591529</c:v>
              </c:pt>
              <c:pt idx="42" formatCode="#,##0">
                <c:v>7457.3693844202735</c:v>
              </c:pt>
              <c:pt idx="43" formatCode="#,##0">
                <c:v>7773.9158694813941</c:v>
              </c:pt>
              <c:pt idx="44" formatCode="#,##0">
                <c:v>8090.4623545425147</c:v>
              </c:pt>
              <c:pt idx="45" formatCode="#,##0">
                <c:v>8407.0088396036354</c:v>
              </c:pt>
              <c:pt idx="46" formatCode="#,##0">
                <c:v>8733.0517192165898</c:v>
              </c:pt>
              <c:pt idx="47" formatCode="#,##0">
                <c:v>9059.0945988295425</c:v>
              </c:pt>
              <c:pt idx="48" formatCode="#,##0">
                <c:v>9385.137478442497</c:v>
              </c:pt>
              <c:pt idx="49" formatCode="#,##0">
                <c:v>9711.1803580554515</c:v>
              </c:pt>
              <c:pt idx="50" formatCode="#,##0">
                <c:v>9828.9170240567946</c:v>
              </c:pt>
              <c:pt idx="51" formatCode="#,##0">
                <c:v>9946.6536900581377</c:v>
              </c:pt>
              <c:pt idx="52" formatCode="#,##0">
                <c:v>10064.390356059479</c:v>
              </c:pt>
              <c:pt idx="53" formatCode="#,##0">
                <c:v>10182.127022060822</c:v>
              </c:pt>
              <c:pt idx="54" formatCode="#,##0">
                <c:v>10528.025913042206</c:v>
              </c:pt>
              <c:pt idx="55" formatCode="#,##0">
                <c:v>10873.924804023587</c:v>
              </c:pt>
              <c:pt idx="56" formatCode="#,##0">
                <c:v>11219.82369500497</c:v>
              </c:pt>
              <c:pt idx="57" formatCode="#,##0">
                <c:v>11565.722585986354</c:v>
              </c:pt>
              <c:pt idx="58" formatCode="#,##0">
                <c:v>11921.998443697179</c:v>
              </c:pt>
              <c:pt idx="59" formatCode="#,##0">
                <c:v>12278.274301408004</c:v>
              </c:pt>
              <c:pt idx="60" formatCode="#,##0">
                <c:v>12634.550159118828</c:v>
              </c:pt>
              <c:pt idx="61" formatCode="#,##0">
                <c:v>12990.826016829653</c:v>
              </c:pt>
              <c:pt idx="62" formatCode="#,##0">
                <c:v>13357.790150271801</c:v>
              </c:pt>
              <c:pt idx="63" formatCode="#,##0">
                <c:v>13724.754283713952</c:v>
              </c:pt>
              <c:pt idx="64" formatCode="#,##0">
                <c:v>14091.718417156102</c:v>
              </c:pt>
              <c:pt idx="65" formatCode="#,##0">
                <c:v>14458.682550598251</c:v>
              </c:pt>
              <c:pt idx="66" formatCode="#,##0">
                <c:v>14836.655608043664</c:v>
              </c:pt>
              <c:pt idx="67" formatCode="#,##0">
                <c:v>15214.628665489079</c:v>
              </c:pt>
              <c:pt idx="68" formatCode="#,##0">
                <c:v>15592.601722934492</c:v>
              </c:pt>
              <c:pt idx="69" formatCode="#,##0">
                <c:v>15970.574780379906</c:v>
              </c:pt>
              <c:pt idx="70" formatCode="#,##0">
                <c:v>16359.887029548681</c:v>
              </c:pt>
              <c:pt idx="71" formatCode="#,##0">
                <c:v>16749.19927871746</c:v>
              </c:pt>
              <c:pt idx="72" formatCode="#,##0">
                <c:v>17138.511527886236</c:v>
              </c:pt>
              <c:pt idx="73" formatCode="#,##0">
                <c:v>17527.823777055011</c:v>
              </c:pt>
              <c:pt idx="74" formatCode="#,##0">
                <c:v>17928.815393698853</c:v>
              </c:pt>
              <c:pt idx="75" formatCode="#,##0">
                <c:v>18329.807010342691</c:v>
              </c:pt>
              <c:pt idx="76" formatCode="#,##0">
                <c:v>18730.798626986529</c:v>
              </c:pt>
              <c:pt idx="77" formatCode="#,##0">
                <c:v>19131.79024363037</c:v>
              </c:pt>
              <c:pt idx="78" formatCode="#,##0">
                <c:v>19544.811608773525</c:v>
              </c:pt>
              <c:pt idx="79" formatCode="#,##0">
                <c:v>19957.83297391668</c:v>
              </c:pt>
              <c:pt idx="80" formatCode="#,##0">
                <c:v>20370.854339059835</c:v>
              </c:pt>
              <c:pt idx="81" formatCode="#,##0">
                <c:v>20783.87570420299</c:v>
              </c:pt>
              <c:pt idx="82" formatCode="#,##0">
                <c:v>21209.287710300439</c:v>
              </c:pt>
              <c:pt idx="83" formatCode="#,##0">
                <c:v>21634.699716397889</c:v>
              </c:pt>
              <c:pt idx="84" formatCode="#,##0">
                <c:v>22060.111722495338</c:v>
              </c:pt>
              <c:pt idx="85" formatCode="#,##0">
                <c:v>22485.523728592787</c:v>
              </c:pt>
              <c:pt idx="86" formatCode="#,##0">
                <c:v>22923.698094873158</c:v>
              </c:pt>
              <c:pt idx="87" formatCode="#,##0">
                <c:v>23361.872461153533</c:v>
              </c:pt>
              <c:pt idx="88" formatCode="#,##0">
                <c:v>23800.046827433907</c:v>
              </c:pt>
              <c:pt idx="89" formatCode="#,##0">
                <c:v>24238.221193714278</c:v>
              </c:pt>
              <c:pt idx="90" formatCode="#,##0">
                <c:v>24689.540790983061</c:v>
              </c:pt>
              <c:pt idx="91" formatCode="#,##0">
                <c:v>25140.860388251847</c:v>
              </c:pt>
              <c:pt idx="92" formatCode="#,##0">
                <c:v>25592.179985520634</c:v>
              </c:pt>
              <c:pt idx="93" formatCode="#,##0">
                <c:v>26043.499582789416</c:v>
              </c:pt>
              <c:pt idx="94" formatCode="#,##0">
                <c:v>26508.358767976264</c:v>
              </c:pt>
              <c:pt idx="95" formatCode="#,##0">
                <c:v>26973.217953163112</c:v>
              </c:pt>
              <c:pt idx="96" formatCode="#,##0">
                <c:v>27438.07713834996</c:v>
              </c:pt>
              <c:pt idx="97" formatCode="#,##0">
                <c:v>27902.936323536807</c:v>
              </c:pt>
              <c:pt idx="98" formatCode="#,##0">
                <c:v>28381.741284279262</c:v>
              </c:pt>
              <c:pt idx="99" formatCode="#,##0">
                <c:v>28860.546245021716</c:v>
              </c:pt>
              <c:pt idx="100" formatCode="#,##0">
                <c:v>29339.351205764167</c:v>
              </c:pt>
              <c:pt idx="101" formatCode="#,##0">
                <c:v>29818.156166506622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16FD-452D-BF66-C02A664EE199}"/>
            </c:ext>
          </c:extLst>
        </c:ser>
        <c:ser>
          <c:idx val="3"/>
          <c:order val="2"/>
          <c:tx>
            <c:v>FE-CP acumulado</c:v>
          </c:tx>
          <c:spPr>
            <a:ln w="34925" cap="rnd">
              <a:solidFill>
                <a:srgbClr val="3333CC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Lit>
              <c:formatCode>General</c:formatCode>
              <c:ptCount val="102"/>
              <c:pt idx="5" formatCode="#,##0">
                <c:v>-1052.5387467362925</c:v>
              </c:pt>
              <c:pt idx="6" formatCode="#,##0">
                <c:v>-1014.8922240208879</c:v>
              </c:pt>
              <c:pt idx="7" formatCode="#,##0">
                <c:v>-977.24570130548307</c:v>
              </c:pt>
              <c:pt idx="8" formatCode="#,##0">
                <c:v>-939.59917859007828</c:v>
              </c:pt>
              <c:pt idx="9" formatCode="#,##0">
                <c:v>-901.95265587467361</c:v>
              </c:pt>
              <c:pt idx="10" formatCode="#,##0">
                <c:v>-837.81293747780683</c:v>
              </c:pt>
              <c:pt idx="11" formatCode="#,##0">
                <c:v>-773.67321908094004</c:v>
              </c:pt>
              <c:pt idx="12" formatCode="#,##0">
                <c:v>-709.53350068407315</c:v>
              </c:pt>
              <c:pt idx="13" formatCode="#,##0">
                <c:v>-645.39378228720636</c:v>
              </c:pt>
              <c:pt idx="14" formatCode="#,##0">
                <c:v>-554.54252233843351</c:v>
              </c:pt>
              <c:pt idx="15" formatCode="#,##0">
                <c:v>-463.69126238966072</c:v>
              </c:pt>
              <c:pt idx="16" formatCode="#,##0">
                <c:v>-372.84000244088793</c:v>
              </c:pt>
              <c:pt idx="17" formatCode="#,##0">
                <c:v>-281.98874249211508</c:v>
              </c:pt>
              <c:pt idx="18" formatCode="#,##0">
                <c:v>-164.20104474487903</c:v>
              </c:pt>
              <c:pt idx="19" formatCode="#,##0">
                <c:v>-46.413346997642975</c:v>
              </c:pt>
              <c:pt idx="20" formatCode="#,##0">
                <c:v>71.374350749593077</c:v>
              </c:pt>
              <c:pt idx="21" formatCode="#,##0">
                <c:v>189.16204849682913</c:v>
              </c:pt>
              <c:pt idx="22" formatCode="#,##0">
                <c:v>462.21782717648227</c:v>
              </c:pt>
              <c:pt idx="23" formatCode="#,##0">
                <c:v>735.27360585613542</c:v>
              </c:pt>
              <c:pt idx="24" formatCode="#,##0">
                <c:v>1008.3293845357886</c:v>
              </c:pt>
              <c:pt idx="25" formatCode="#,##0">
                <c:v>1281.3851632154417</c:v>
              </c:pt>
              <c:pt idx="26" formatCode="#,##0">
                <c:v>1562.6326152554843</c:v>
              </c:pt>
              <c:pt idx="27" formatCode="#,##0">
                <c:v>1843.8800672955272</c:v>
              </c:pt>
              <c:pt idx="28" formatCode="#,##0">
                <c:v>2125.1275193355696</c:v>
              </c:pt>
              <c:pt idx="29" formatCode="#,##0">
                <c:v>2406.3749713756124</c:v>
              </c:pt>
              <c:pt idx="30" formatCode="#,##0">
                <c:v>2696.0598469768565</c:v>
              </c:pt>
              <c:pt idx="31" formatCode="#,##0">
                <c:v>2985.7447225781007</c:v>
              </c:pt>
              <c:pt idx="32" formatCode="#,##0">
                <c:v>3275.4295981793443</c:v>
              </c:pt>
              <c:pt idx="33" formatCode="#,##0">
                <c:v>3565.1144737805885</c:v>
              </c:pt>
              <c:pt idx="34" formatCode="#,##0">
                <c:v>3863.48989564987</c:v>
              </c:pt>
              <c:pt idx="35" formatCode="#,##0">
                <c:v>4161.8653175191512</c:v>
              </c:pt>
              <c:pt idx="36" formatCode="#,##0">
                <c:v>4460.2407393884332</c:v>
              </c:pt>
              <c:pt idx="37" formatCode="#,##0">
                <c:v>4758.6161612577143</c:v>
              </c:pt>
              <c:pt idx="38" formatCode="#,##0">
                <c:v>5065.9428457830745</c:v>
              </c:pt>
              <c:pt idx="39" formatCode="#,##0">
                <c:v>5373.2695303084338</c:v>
              </c:pt>
              <c:pt idx="40" formatCode="#,##0">
                <c:v>5680.5962148337931</c:v>
              </c:pt>
              <c:pt idx="41" formatCode="#,##0">
                <c:v>5987.9228993591532</c:v>
              </c:pt>
              <c:pt idx="42" formatCode="#,##0">
                <c:v>6304.4693844202739</c:v>
              </c:pt>
              <c:pt idx="43" formatCode="#,##0">
                <c:v>6621.0158694813945</c:v>
              </c:pt>
              <c:pt idx="44" formatCode="#,##0">
                <c:v>6937.5623545425151</c:v>
              </c:pt>
              <c:pt idx="45" formatCode="#,##0">
                <c:v>7254.1088396036357</c:v>
              </c:pt>
              <c:pt idx="46" formatCode="#,##0">
                <c:v>7580.1517192165902</c:v>
              </c:pt>
              <c:pt idx="47" formatCode="#,##0">
                <c:v>7906.1945988295438</c:v>
              </c:pt>
              <c:pt idx="48" formatCode="#,##0">
                <c:v>8232.2374784424974</c:v>
              </c:pt>
              <c:pt idx="49" formatCode="#,##0">
                <c:v>8558.2803580554519</c:v>
              </c:pt>
              <c:pt idx="50" formatCode="#,##0">
                <c:v>8676.017024056795</c:v>
              </c:pt>
              <c:pt idx="51" formatCode="#,##0">
                <c:v>8793.7536900581363</c:v>
              </c:pt>
              <c:pt idx="52" formatCode="#,##0">
                <c:v>8911.4903560594794</c:v>
              </c:pt>
              <c:pt idx="53" formatCode="#,##0">
                <c:v>9029.2270220608225</c:v>
              </c:pt>
              <c:pt idx="54" formatCode="#,##0">
                <c:v>9375.1259130422059</c:v>
              </c:pt>
              <c:pt idx="55" formatCode="#,##0">
                <c:v>9721.0248040235892</c:v>
              </c:pt>
              <c:pt idx="56" formatCode="#,##0">
                <c:v>10066.923695004973</c:v>
              </c:pt>
              <c:pt idx="57" formatCode="#,##0">
                <c:v>10412.822585986356</c:v>
              </c:pt>
              <c:pt idx="58" formatCode="#,##0">
                <c:v>10769.098443697181</c:v>
              </c:pt>
              <c:pt idx="59" formatCode="#,##0">
                <c:v>11125.374301408006</c:v>
              </c:pt>
              <c:pt idx="60" formatCode="#,##0">
                <c:v>11481.65015911883</c:v>
              </c:pt>
              <c:pt idx="61" formatCode="#,##0">
                <c:v>11837.926016829655</c:v>
              </c:pt>
              <c:pt idx="62" formatCode="#,##0">
                <c:v>12204.890150271804</c:v>
              </c:pt>
              <c:pt idx="63" formatCode="#,##0">
                <c:v>12571.854283713954</c:v>
              </c:pt>
              <c:pt idx="64" formatCode="#,##0">
                <c:v>12938.818417156104</c:v>
              </c:pt>
              <c:pt idx="65" formatCode="#,##0">
                <c:v>13305.782550598253</c:v>
              </c:pt>
              <c:pt idx="66" formatCode="#,##0">
                <c:v>13683.755608043666</c:v>
              </c:pt>
              <c:pt idx="67" formatCode="#,##0">
                <c:v>14061.728665489081</c:v>
              </c:pt>
              <c:pt idx="68" formatCode="#,##0">
                <c:v>14439.701722934495</c:v>
              </c:pt>
              <c:pt idx="69" formatCode="#,##0">
                <c:v>14817.674780379908</c:v>
              </c:pt>
              <c:pt idx="70" formatCode="#,##0">
                <c:v>15206.987029548683</c:v>
              </c:pt>
              <c:pt idx="71" formatCode="#,##0">
                <c:v>15596.299278717461</c:v>
              </c:pt>
              <c:pt idx="72" formatCode="#,##0">
                <c:v>15985.611527886238</c:v>
              </c:pt>
              <c:pt idx="73" formatCode="#,##0">
                <c:v>16374.923777055013</c:v>
              </c:pt>
              <c:pt idx="74" formatCode="#,##0">
                <c:v>16775.915393698851</c:v>
              </c:pt>
              <c:pt idx="75" formatCode="#,##0">
                <c:v>17176.907010342693</c:v>
              </c:pt>
              <c:pt idx="76" formatCode="#,##0">
                <c:v>17577.898626986535</c:v>
              </c:pt>
              <c:pt idx="77" formatCode="#,##0">
                <c:v>17978.890243630372</c:v>
              </c:pt>
              <c:pt idx="78" formatCode="#,##0">
                <c:v>18391.911608773527</c:v>
              </c:pt>
              <c:pt idx="79" formatCode="#,##0">
                <c:v>18804.932973916682</c:v>
              </c:pt>
              <c:pt idx="80" formatCode="#,##0">
                <c:v>19217.954339059837</c:v>
              </c:pt>
              <c:pt idx="81" formatCode="#,##0">
                <c:v>19630.975704202992</c:v>
              </c:pt>
              <c:pt idx="82" formatCode="#,##0">
                <c:v>20056.387710300442</c:v>
              </c:pt>
              <c:pt idx="83" formatCode="#,##0">
                <c:v>20481.799716397891</c:v>
              </c:pt>
              <c:pt idx="84" formatCode="#,##0">
                <c:v>20907.21172249534</c:v>
              </c:pt>
              <c:pt idx="85" formatCode="#,##0">
                <c:v>21332.623728592789</c:v>
              </c:pt>
              <c:pt idx="86" formatCode="#,##0">
                <c:v>21770.798094873164</c:v>
              </c:pt>
              <c:pt idx="87" formatCode="#,##0">
                <c:v>22208.972461153535</c:v>
              </c:pt>
              <c:pt idx="88" formatCode="#,##0">
                <c:v>22647.146827433906</c:v>
              </c:pt>
              <c:pt idx="89" formatCode="#,##0">
                <c:v>23085.321193714281</c:v>
              </c:pt>
              <c:pt idx="90" formatCode="#,##0">
                <c:v>23536.640790983067</c:v>
              </c:pt>
              <c:pt idx="91" formatCode="#,##0">
                <c:v>23987.96038825185</c:v>
              </c:pt>
              <c:pt idx="92" formatCode="#,##0">
                <c:v>24439.279985520632</c:v>
              </c:pt>
              <c:pt idx="93" formatCode="#,##0">
                <c:v>24890.599582789418</c:v>
              </c:pt>
              <c:pt idx="94" formatCode="#,##0">
                <c:v>25355.458767976266</c:v>
              </c:pt>
              <c:pt idx="95" formatCode="#,##0">
                <c:v>25820.317953163114</c:v>
              </c:pt>
              <c:pt idx="96" formatCode="#,##0">
                <c:v>26285.177138349962</c:v>
              </c:pt>
              <c:pt idx="97" formatCode="#,##0">
                <c:v>26750.03632353681</c:v>
              </c:pt>
              <c:pt idx="98" formatCode="#,##0">
                <c:v>27228.841284279264</c:v>
              </c:pt>
              <c:pt idx="99" formatCode="#,##0">
                <c:v>27707.646245021715</c:v>
              </c:pt>
              <c:pt idx="100" formatCode="#,##0">
                <c:v>28186.45120576417</c:v>
              </c:pt>
              <c:pt idx="101" formatCode="#,##0">
                <c:v>28665.256166506624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16FD-452D-BF66-C02A664EE199}"/>
            </c:ext>
          </c:extLst>
        </c:ser>
        <c:ser>
          <c:idx val="5"/>
          <c:order val="8"/>
          <c:tx>
            <c:v>Utilidad anual acumulada</c:v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Lit>
              <c:formatCode>General</c:formatCode>
              <c:ptCount val="102"/>
              <c:pt idx="5" formatCode="#,##0">
                <c:v>411.46125326370748</c:v>
              </c:pt>
              <c:pt idx="6" formatCode="#,##0">
                <c:v>540.60777597911215</c:v>
              </c:pt>
              <c:pt idx="7" formatCode="#,##0">
                <c:v>669.75429869451693</c:v>
              </c:pt>
              <c:pt idx="8" formatCode="#,##0">
                <c:v>798.90082140992172</c:v>
              </c:pt>
              <c:pt idx="9" formatCode="#,##0">
                <c:v>928.04734412532639</c:v>
              </c:pt>
              <c:pt idx="10" formatCode="#,##0">
                <c:v>1083.6870625221932</c:v>
              </c:pt>
              <c:pt idx="11" formatCode="#,##0">
                <c:v>1239.3267809190602</c:v>
              </c:pt>
              <c:pt idx="12" formatCode="#,##0">
                <c:v>1394.966499315927</c:v>
              </c:pt>
              <c:pt idx="13" formatCode="#,##0">
                <c:v>1550.6062177127938</c:v>
              </c:pt>
              <c:pt idx="14" formatCode="#,##0">
                <c:v>1732.9574776615666</c:v>
              </c:pt>
              <c:pt idx="15" formatCode="#,##0">
                <c:v>1915.3087376103394</c:v>
              </c:pt>
              <c:pt idx="16" formatCode="#,##0">
                <c:v>2097.6599975591125</c:v>
              </c:pt>
              <c:pt idx="17" formatCode="#,##0">
                <c:v>2280.0112575078851</c:v>
              </c:pt>
              <c:pt idx="18" formatCode="#,##0">
                <c:v>2489.2989552551212</c:v>
              </c:pt>
              <c:pt idx="19" formatCode="#,##0">
                <c:v>2698.5866530023573</c:v>
              </c:pt>
              <c:pt idx="20" formatCode="#,##0">
                <c:v>2907.8743507495933</c:v>
              </c:pt>
              <c:pt idx="21" formatCode="#,##0">
                <c:v>3117.1620484968294</c:v>
              </c:pt>
              <c:pt idx="22" formatCode="#,##0">
                <c:v>3353.6178271764825</c:v>
              </c:pt>
              <c:pt idx="23" formatCode="#,##0">
                <c:v>3590.0736058561356</c:v>
              </c:pt>
              <c:pt idx="24" formatCode="#,##0">
                <c:v>3826.5293845357887</c:v>
              </c:pt>
              <c:pt idx="25" formatCode="#,##0">
                <c:v>4062.9851632154418</c:v>
              </c:pt>
              <c:pt idx="26" formatCode="#,##0">
                <c:v>4307.6326152554848</c:v>
              </c:pt>
              <c:pt idx="27" formatCode="#,##0">
                <c:v>4552.2800672955273</c:v>
              </c:pt>
              <c:pt idx="28" formatCode="#,##0">
                <c:v>4796.9275193355707</c:v>
              </c:pt>
              <c:pt idx="29" formatCode="#,##0">
                <c:v>5041.5749713756131</c:v>
              </c:pt>
              <c:pt idx="30" formatCode="#,##0">
                <c:v>5294.6598469768569</c:v>
              </c:pt>
              <c:pt idx="31" formatCode="#,##0">
                <c:v>5547.7447225781016</c:v>
              </c:pt>
              <c:pt idx="32" formatCode="#,##0">
                <c:v>5800.8295981793453</c:v>
              </c:pt>
              <c:pt idx="33" formatCode="#,##0">
                <c:v>6053.9144737805891</c:v>
              </c:pt>
              <c:pt idx="34" formatCode="#,##0">
                <c:v>6315.6898956498699</c:v>
              </c:pt>
              <c:pt idx="35" formatCode="#,##0">
                <c:v>6577.4653175191515</c:v>
              </c:pt>
              <c:pt idx="36" formatCode="#,##0">
                <c:v>6839.2407393884332</c:v>
              </c:pt>
              <c:pt idx="37" formatCode="#,##0">
                <c:v>7101.016161257714</c:v>
              </c:pt>
              <c:pt idx="38" formatCode="#,##0">
                <c:v>7371.7428457830738</c:v>
              </c:pt>
              <c:pt idx="39" formatCode="#,##0">
                <c:v>7642.4695303084336</c:v>
              </c:pt>
              <c:pt idx="40" formatCode="#,##0">
                <c:v>7913.1962148337934</c:v>
              </c:pt>
              <c:pt idx="41" formatCode="#,##0">
                <c:v>8183.9228993591532</c:v>
              </c:pt>
              <c:pt idx="42" formatCode="#,##0">
                <c:v>8463.8693844202735</c:v>
              </c:pt>
              <c:pt idx="43" formatCode="#,##0">
                <c:v>8743.8158694813937</c:v>
              </c:pt>
              <c:pt idx="44" formatCode="#,##0">
                <c:v>9023.7623545425158</c:v>
              </c:pt>
              <c:pt idx="45" formatCode="#,##0">
                <c:v>9303.7088396036361</c:v>
              </c:pt>
              <c:pt idx="46" formatCode="#,##0">
                <c:v>9593.1517192165902</c:v>
              </c:pt>
              <c:pt idx="47" formatCode="#,##0">
                <c:v>9882.5945988295443</c:v>
              </c:pt>
              <c:pt idx="48" formatCode="#,##0">
                <c:v>10172.037478442498</c:v>
              </c:pt>
              <c:pt idx="49" formatCode="#,##0">
                <c:v>10461.480358055453</c:v>
              </c:pt>
              <c:pt idx="50" formatCode="#,##0">
                <c:v>10542.617024056795</c:v>
              </c:pt>
              <c:pt idx="51" formatCode="#,##0">
                <c:v>10623.753690058138</c:v>
              </c:pt>
              <c:pt idx="52" formatCode="#,##0">
                <c:v>10704.890356059481</c:v>
              </c:pt>
              <c:pt idx="53" formatCode="#,##0">
                <c:v>10786.027022060824</c:v>
              </c:pt>
              <c:pt idx="54" formatCode="#,##0">
                <c:v>11095.325913042207</c:v>
              </c:pt>
              <c:pt idx="55" formatCode="#,##0">
                <c:v>11404.62480402359</c:v>
              </c:pt>
              <c:pt idx="56" formatCode="#,##0">
                <c:v>11713.923695004973</c:v>
              </c:pt>
              <c:pt idx="57" formatCode="#,##0">
                <c:v>12023.222585986356</c:v>
              </c:pt>
              <c:pt idx="58" formatCode="#,##0">
                <c:v>12342.89844369718</c:v>
              </c:pt>
              <c:pt idx="59" formatCode="#,##0">
                <c:v>12662.574301408004</c:v>
              </c:pt>
              <c:pt idx="60" formatCode="#,##0">
                <c:v>12982.250159118828</c:v>
              </c:pt>
              <c:pt idx="61" formatCode="#,##0">
                <c:v>13301.926016829653</c:v>
              </c:pt>
              <c:pt idx="62" formatCode="#,##0">
                <c:v>13632.290150271803</c:v>
              </c:pt>
              <c:pt idx="63" formatCode="#,##0">
                <c:v>13962.654283713953</c:v>
              </c:pt>
              <c:pt idx="64" formatCode="#,##0">
                <c:v>14293.018417156101</c:v>
              </c:pt>
              <c:pt idx="65" formatCode="#,##0">
                <c:v>14623.382550598251</c:v>
              </c:pt>
              <c:pt idx="66" formatCode="#,##0">
                <c:v>14964.755608043666</c:v>
              </c:pt>
              <c:pt idx="67" formatCode="#,##0">
                <c:v>15306.128665489079</c:v>
              </c:pt>
              <c:pt idx="68" formatCode="#,##0">
                <c:v>15647.501722934492</c:v>
              </c:pt>
              <c:pt idx="69" formatCode="#,##0">
                <c:v>15988.874780379907</c:v>
              </c:pt>
              <c:pt idx="70" formatCode="#,##0">
                <c:v>16341.587029548684</c:v>
              </c:pt>
              <c:pt idx="71" formatCode="#,##0">
                <c:v>16694.299278717459</c:v>
              </c:pt>
              <c:pt idx="72" formatCode="#,##0">
                <c:v>17047.011527886236</c:v>
              </c:pt>
              <c:pt idx="73" formatCode="#,##0">
                <c:v>17399.723777055013</c:v>
              </c:pt>
              <c:pt idx="74" formatCode="#,##0">
                <c:v>17764.115393698852</c:v>
              </c:pt>
              <c:pt idx="75" formatCode="#,##0">
                <c:v>18128.507010342692</c:v>
              </c:pt>
              <c:pt idx="76" formatCode="#,##0">
                <c:v>18492.898626986531</c:v>
              </c:pt>
              <c:pt idx="77" formatCode="#,##0">
                <c:v>18857.29024363037</c:v>
              </c:pt>
              <c:pt idx="78" formatCode="#,##0">
                <c:v>19233.711608773527</c:v>
              </c:pt>
              <c:pt idx="79" formatCode="#,##0">
                <c:v>19610.132973916679</c:v>
              </c:pt>
              <c:pt idx="80" formatCode="#,##0">
                <c:v>19986.554339059832</c:v>
              </c:pt>
              <c:pt idx="81" formatCode="#,##0">
                <c:v>20362.975704202989</c:v>
              </c:pt>
              <c:pt idx="82" formatCode="#,##0">
                <c:v>20751.787710300439</c:v>
              </c:pt>
              <c:pt idx="83" formatCode="#,##0">
                <c:v>21140.59971639789</c:v>
              </c:pt>
              <c:pt idx="84" formatCode="#,##0">
                <c:v>21529.411722495337</c:v>
              </c:pt>
              <c:pt idx="85" formatCode="#,##0">
                <c:v>21918.223728592788</c:v>
              </c:pt>
              <c:pt idx="86" formatCode="#,##0">
                <c:v>22319.79809487316</c:v>
              </c:pt>
              <c:pt idx="87" formatCode="#,##0">
                <c:v>22721.372461153536</c:v>
              </c:pt>
              <c:pt idx="88" formatCode="#,##0">
                <c:v>23122.946827433909</c:v>
              </c:pt>
              <c:pt idx="89" formatCode="#,##0">
                <c:v>23524.521193714281</c:v>
              </c:pt>
              <c:pt idx="90" formatCode="#,##0">
                <c:v>23939.240790983065</c:v>
              </c:pt>
              <c:pt idx="91" formatCode="#,##0">
                <c:v>24353.96038825185</c:v>
              </c:pt>
              <c:pt idx="92" formatCode="#,##0">
                <c:v>24768.679985520634</c:v>
              </c:pt>
              <c:pt idx="93" formatCode="#,##0">
                <c:v>25183.399582789418</c:v>
              </c:pt>
              <c:pt idx="94" formatCode="#,##0">
                <c:v>25611.658767976267</c:v>
              </c:pt>
              <c:pt idx="95" formatCode="#,##0">
                <c:v>26039.917953163113</c:v>
              </c:pt>
              <c:pt idx="96" formatCode="#,##0">
                <c:v>26468.177138349958</c:v>
              </c:pt>
              <c:pt idx="97" formatCode="#,##0">
                <c:v>26896.436323536807</c:v>
              </c:pt>
              <c:pt idx="98" formatCode="#,##0">
                <c:v>27338.64128427926</c:v>
              </c:pt>
              <c:pt idx="99" formatCode="#,##0">
                <c:v>27780.846245021712</c:v>
              </c:pt>
              <c:pt idx="100" formatCode="#,##0">
                <c:v>28223.051205764168</c:v>
              </c:pt>
              <c:pt idx="101" formatCode="#,##0">
                <c:v>28665.256166506621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6FD-452D-BF66-C02A664EE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812496"/>
        <c:axId val="321814272"/>
      </c:lineChart>
      <c:catAx>
        <c:axId val="32181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32181427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32181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"USD"</c:f>
              <c:strCache>
                <c:ptCount val="1"/>
                <c:pt idx="0">
                  <c:v>USD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12700">
            <a:solidFill>
              <a:srgbClr val="000000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321812496"/>
        <c:crosses val="autoZero"/>
        <c:crossBetween val="between"/>
        <c:minorUnit val="2500"/>
      </c:valAx>
      <c:spPr>
        <a:solidFill>
          <a:schemeClr val="accent1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018277152997348"/>
          <c:y val="0.81637960678470367"/>
          <c:w val="0.86740413024229501"/>
          <c:h val="0.17471053029168812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es-MX"/>
    </a:p>
  </c:txPr>
  <c:printSettings>
    <c:headerFooter/>
    <c:pageMargins b="0.78740157480314898" l="0.70866141732284205" r="0.70866141732284205" t="0.78740157480314898" header="0.314960629921265" footer="0.314960629921265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929601993875404E-2"/>
          <c:y val="7.8927179487179477E-2"/>
          <c:w val="0.83983670228163798"/>
          <c:h val="0.73116444444444439"/>
        </c:manualLayout>
      </c:layout>
      <c:barChart>
        <c:barDir val="col"/>
        <c:grouping val="stacked"/>
        <c:varyColors val="0"/>
        <c:ser>
          <c:idx val="0"/>
          <c:order val="0"/>
          <c:tx>
            <c:v>Pago a capital de deuda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Lit>
              <c:formatCode>0</c:formatCode>
              <c:ptCount val="2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</c:numLit>
          </c:cat>
          <c:val>
            <c:numLit>
              <c:formatCode>#,##0</c:formatCode>
              <c:ptCount val="25"/>
              <c:pt idx="0">
                <c:v>512.4</c:v>
              </c:pt>
              <c:pt idx="1">
                <c:v>512.4</c:v>
              </c:pt>
              <c:pt idx="2">
                <c:v>512.4</c:v>
              </c:pt>
              <c:pt idx="3">
                <c:v>512.4</c:v>
              </c:pt>
              <c:pt idx="4">
                <c:v>512.4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B43-4FB0-A5FE-6C9356A60FAF}"/>
            </c:ext>
          </c:extLst>
        </c:ser>
        <c:ser>
          <c:idx val="1"/>
          <c:order val="1"/>
          <c:tx>
            <c:v>Pago de intereses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Lit>
              <c:formatCode>0</c:formatCode>
              <c:ptCount val="2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</c:numLit>
          </c:cat>
          <c:val>
            <c:numLit>
              <c:formatCode>#,##0</c:formatCode>
              <c:ptCount val="25"/>
              <c:pt idx="0">
                <c:v>384.3</c:v>
              </c:pt>
              <c:pt idx="1">
                <c:v>307.44</c:v>
              </c:pt>
              <c:pt idx="2">
                <c:v>230.58</c:v>
              </c:pt>
              <c:pt idx="3">
                <c:v>153.72</c:v>
              </c:pt>
              <c:pt idx="4">
                <c:v>76.86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B43-4FB0-A5FE-6C9356A60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948224"/>
        <c:axId val="267950272"/>
      </c:barChart>
      <c:lineChart>
        <c:grouping val="standard"/>
        <c:varyColors val="0"/>
        <c:ser>
          <c:idx val="3"/>
          <c:order val="3"/>
          <c:tx>
            <c:v>Flujo de efectivo disponible para cobertura de deuda</c:v>
          </c:tx>
          <c:spPr>
            <a:ln w="34925" cap="rnd">
              <a:solidFill>
                <a:schemeClr val="accent3">
                  <a:lumMod val="5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Lit>
              <c:formatCode>#,##0</c:formatCode>
              <c:ptCount val="25"/>
              <c:pt idx="0">
                <c:v>942.16125326370752</c:v>
              </c:pt>
              <c:pt idx="1">
                <c:v>970.42609086161883</c:v>
              </c:pt>
              <c:pt idx="2">
                <c:v>999.53887358746726</c:v>
              </c:pt>
              <c:pt idx="3">
                <c:v>1029.5250397950913</c:v>
              </c:pt>
              <c:pt idx="4">
                <c:v>1060.4107909889442</c:v>
              </c:pt>
              <c:pt idx="5">
                <c:v>1092.2231147186126</c:v>
              </c:pt>
              <c:pt idx="6">
                <c:v>1124.9898081601709</c:v>
              </c:pt>
              <c:pt idx="7">
                <c:v>1158.7395024049761</c:v>
              </c:pt>
              <c:pt idx="8">
                <c:v>1193.5016874771254</c:v>
              </c:pt>
              <c:pt idx="9">
                <c:v>1229.3067381014391</c:v>
              </c:pt>
              <c:pt idx="10">
                <c:v>1266.1859402444823</c:v>
              </c:pt>
              <c:pt idx="11">
                <c:v>1304.1715184518168</c:v>
              </c:pt>
              <c:pt idx="12">
                <c:v>470.94666400537142</c:v>
              </c:pt>
              <c:pt idx="13">
                <c:v>1383.5955639255326</c:v>
              </c:pt>
              <c:pt idx="14">
                <c:v>1425.1034308432986</c:v>
              </c:pt>
              <c:pt idx="15">
                <c:v>1467.856533768598</c:v>
              </c:pt>
              <c:pt idx="16">
                <c:v>1511.8922297816559</c:v>
              </c:pt>
              <c:pt idx="17">
                <c:v>1557.2489966751054</c:v>
              </c:pt>
              <c:pt idx="18">
                <c:v>1603.9664665753587</c:v>
              </c:pt>
              <c:pt idx="19">
                <c:v>1652.0854605726195</c:v>
              </c:pt>
              <c:pt idx="20">
                <c:v>1701.6480243897981</c:v>
              </c:pt>
              <c:pt idx="21">
                <c:v>1752.6974651214923</c:v>
              </c:pt>
              <c:pt idx="22">
                <c:v>1805.2783890751373</c:v>
              </c:pt>
              <c:pt idx="23">
                <c:v>1859.4367407473912</c:v>
              </c:pt>
              <c:pt idx="24">
                <c:v>1915.2198429698133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B43-4FB0-A5FE-6C9356A60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948224"/>
        <c:axId val="267950272"/>
      </c:lineChart>
      <c:lineChart>
        <c:grouping val="standard"/>
        <c:varyColors val="0"/>
        <c:ser>
          <c:idx val="2"/>
          <c:order val="2"/>
          <c:tx>
            <c:v>Razón de cobertura de servicios de deuda</c:v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triangle"/>
            <c:size val="8"/>
            <c:spPr>
              <a:solidFill>
                <a:schemeClr val="accent4">
                  <a:lumMod val="75000"/>
                </a:schemeClr>
              </a:solidFill>
              <a:ln w="38100">
                <a:solidFill>
                  <a:schemeClr val="accent4">
                    <a:lumMod val="60000"/>
                    <a:lumOff val="4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val>
            <c:numLit>
              <c:formatCode>#,##0.0</c:formatCode>
              <c:ptCount val="25"/>
              <c:pt idx="0">
                <c:v>1.0506983977514301</c:v>
              </c:pt>
              <c:pt idx="1">
                <c:v>1.183677413716846</c:v>
              </c:pt>
              <c:pt idx="2">
                <c:v>1.345310605383008</c:v>
              </c:pt>
              <c:pt idx="3">
                <c:v>1.5455549147227094</c:v>
              </c:pt>
              <c:pt idx="4">
                <c:v>1.7995635050553986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43-4FB0-A5FE-6C9356A60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677280"/>
        <c:axId val="267953664"/>
      </c:lineChart>
      <c:catAx>
        <c:axId val="2679482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950272"/>
        <c:crosses val="autoZero"/>
        <c:auto val="1"/>
        <c:lblAlgn val="ctr"/>
        <c:lblOffset val="100"/>
        <c:noMultiLvlLbl val="0"/>
      </c:catAx>
      <c:valAx>
        <c:axId val="26795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"USD/a"</c:f>
              <c:strCache>
                <c:ptCount val="1"/>
                <c:pt idx="0">
                  <c:v>USD/a</c:v>
                </c:pt>
              </c:strCache>
            </c:strRef>
          </c:tx>
          <c:layout>
            <c:manualLayout>
              <c:xMode val="edge"/>
              <c:yMode val="edge"/>
              <c:x val="3.9132756418725503E-2"/>
              <c:y val="1.4625982905982908E-2"/>
            </c:manualLayout>
          </c:layout>
          <c:overlay val="0"/>
          <c:spPr>
            <a:solidFill>
              <a:schemeClr val="bg1">
                <a:alpha val="75000"/>
              </a:schemeClr>
            </a:solidFill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in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accent3">
                    <a:lumMod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948224"/>
        <c:crosses val="autoZero"/>
        <c:crossBetween val="between"/>
        <c:minorUnit val="250"/>
      </c:valAx>
      <c:valAx>
        <c:axId val="26795366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1"/>
                </a:pPr>
                <a:r>
                  <a:rPr lang="de-DE" sz="1400" b="1">
                    <a:solidFill>
                      <a:schemeClr val="accent4">
                        <a:lumMod val="75000"/>
                      </a:schemeClr>
                    </a:solidFill>
                  </a:rPr>
                  <a:t>RCSD</a:t>
                </a:r>
              </a:p>
            </c:rich>
          </c:tx>
          <c:layout>
            <c:manualLayout>
              <c:xMode val="edge"/>
              <c:yMode val="edge"/>
              <c:x val="0.93725249922931275"/>
              <c:y val="1.4436068376068371E-2"/>
            </c:manualLayout>
          </c:layout>
          <c:overlay val="0"/>
        </c:title>
        <c:numFmt formatCode="#,##0.0" sourceLinked="0"/>
        <c:majorTickMark val="in"/>
        <c:minorTickMark val="in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accent4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677280"/>
        <c:crosses val="max"/>
        <c:crossBetween val="between"/>
        <c:majorUnit val="0.4"/>
        <c:minorUnit val="0.2"/>
      </c:valAx>
      <c:catAx>
        <c:axId val="267677280"/>
        <c:scaling>
          <c:orientation val="minMax"/>
        </c:scaling>
        <c:delete val="1"/>
        <c:axPos val="b"/>
        <c:majorTickMark val="none"/>
        <c:minorTickMark val="none"/>
        <c:tickLblPos val="none"/>
        <c:crossAx val="267953664"/>
        <c:crosses val="autoZero"/>
        <c:auto val="1"/>
        <c:lblAlgn val="ctr"/>
        <c:lblOffset val="100"/>
        <c:tickMarkSkip val="1"/>
        <c:noMultiLvlLbl val="1"/>
      </c:catAx>
      <c:spPr>
        <a:solidFill>
          <a:schemeClr val="accent1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1380455366186638"/>
          <c:y val="0.87066393162393163"/>
          <c:w val="0.87869797859690824"/>
          <c:h val="0.117684120947302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 Narrow" panose="020B0606020202030204" pitchFamily="34" charset="0"/>
        </a:defRPr>
      </a:pPr>
      <a:endParaRPr lang="es-MX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19050</xdr:colOff>
      <xdr:row>34</xdr:row>
      <xdr:rowOff>19050</xdr:rowOff>
    </xdr:from>
    <xdr:ext cx="3343714" cy="188000"/>
    <xdr:pic>
      <xdr:nvPicPr>
        <xdr:cNvPr id="2" name="Imagen 1">
          <a:extLst>
            <a:ext uri="{FF2B5EF4-FFF2-40B4-BE49-F238E27FC236}">
              <a16:creationId xmlns:a16="http://schemas.microsoft.com/office/drawing/2014/main" id="{31A074BC-BF76-4B59-AEA9-35E7AA1DC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9175" y="10677525"/>
          <a:ext cx="3343714" cy="188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</xdr:row>
      <xdr:rowOff>0</xdr:rowOff>
    </xdr:from>
    <xdr:ext cx="8314765" cy="1558990"/>
    <xdr:pic>
      <xdr:nvPicPr>
        <xdr:cNvPr id="3" name="Imagen 2">
          <a:extLst>
            <a:ext uri="{FF2B5EF4-FFF2-40B4-BE49-F238E27FC236}">
              <a16:creationId xmlns:a16="http://schemas.microsoft.com/office/drawing/2014/main" id="{8A7C682D-93D0-44CC-90B9-D8B73E01C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564"/>
        <a:stretch/>
      </xdr:blipFill>
      <xdr:spPr>
        <a:xfrm>
          <a:off x="12458700" y="10848975"/>
          <a:ext cx="8314765" cy="15589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19050</xdr:colOff>
      <xdr:row>34</xdr:row>
      <xdr:rowOff>19050</xdr:rowOff>
    </xdr:from>
    <xdr:ext cx="3343714" cy="188000"/>
    <xdr:pic>
      <xdr:nvPicPr>
        <xdr:cNvPr id="2" name="Imagen 1">
          <a:extLst>
            <a:ext uri="{FF2B5EF4-FFF2-40B4-BE49-F238E27FC236}">
              <a16:creationId xmlns:a16="http://schemas.microsoft.com/office/drawing/2014/main" id="{F29D0566-9DE8-4BCF-A773-CD3F9A1AB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9150" y="6715125"/>
          <a:ext cx="3343714" cy="188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</xdr:row>
      <xdr:rowOff>0</xdr:rowOff>
    </xdr:from>
    <xdr:ext cx="8314765" cy="1558990"/>
    <xdr:pic>
      <xdr:nvPicPr>
        <xdr:cNvPr id="3" name="Imagen 2">
          <a:extLst>
            <a:ext uri="{FF2B5EF4-FFF2-40B4-BE49-F238E27FC236}">
              <a16:creationId xmlns:a16="http://schemas.microsoft.com/office/drawing/2014/main" id="{B5283815-A68E-450F-9184-0201BE37D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564"/>
        <a:stretch/>
      </xdr:blipFill>
      <xdr:spPr>
        <a:xfrm>
          <a:off x="12258675" y="6886575"/>
          <a:ext cx="8314765" cy="15589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39</xdr:row>
      <xdr:rowOff>104775</xdr:rowOff>
    </xdr:from>
    <xdr:to>
      <xdr:col>12</xdr:col>
      <xdr:colOff>57150</xdr:colOff>
      <xdr:row>53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9CFADF-724F-4B6A-A8BC-EBD45A5C8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104</xdr:row>
      <xdr:rowOff>0</xdr:rowOff>
    </xdr:from>
    <xdr:to>
      <xdr:col>20</xdr:col>
      <xdr:colOff>35597</xdr:colOff>
      <xdr:row>134</xdr:row>
      <xdr:rowOff>136044</xdr:rowOff>
    </xdr:to>
    <xdr:graphicFrame macro="">
      <xdr:nvGraphicFramePr>
        <xdr:cNvPr id="4" name="Diagramm 10">
          <a:extLst>
            <a:ext uri="{FF2B5EF4-FFF2-40B4-BE49-F238E27FC236}">
              <a16:creationId xmlns:a16="http://schemas.microsoft.com/office/drawing/2014/main" id="{1C54EC88-2365-48E3-B455-63C3FB7C0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137</xdr:row>
      <xdr:rowOff>0</xdr:rowOff>
    </xdr:from>
    <xdr:to>
      <xdr:col>20</xdr:col>
      <xdr:colOff>34050</xdr:colOff>
      <xdr:row>167</xdr:row>
      <xdr:rowOff>135000</xdr:rowOff>
    </xdr:to>
    <xdr:graphicFrame macro="">
      <xdr:nvGraphicFramePr>
        <xdr:cNvPr id="5" name="Diagramm 9">
          <a:extLst>
            <a:ext uri="{FF2B5EF4-FFF2-40B4-BE49-F238E27FC236}">
              <a16:creationId xmlns:a16="http://schemas.microsoft.com/office/drawing/2014/main" id="{812001B3-883D-4ED1-B43F-C6A9B200F709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0.21762</cdr:x>
      <cdr:y>0.00644</cdr:y>
    </cdr:from>
    <cdr:to>
      <cdr:x>0.75471</cdr:x>
      <cdr:y>0.07511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2228850" y="35719"/>
          <a:ext cx="5500688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0.09207</cdr:x>
      <cdr:y>0.00215</cdr:y>
    </cdr:from>
    <cdr:to>
      <cdr:x>0.9721</cdr:x>
      <cdr:y>0.07296</cdr:y>
    </cdr:to>
    <cdr:sp macro="" textlink="#REF!">
      <cdr:nvSpPr>
        <cdr:cNvPr id="7" name="Textfeld 6"/>
        <cdr:cNvSpPr txBox="1"/>
      </cdr:nvSpPr>
      <cdr:spPr>
        <a:xfrm xmlns:a="http://schemas.openxmlformats.org/drawingml/2006/main">
          <a:off x="942975" y="11906"/>
          <a:ext cx="9013031" cy="392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17A201A2-87D5-4386-9F4A-C44A5463968A}" type="TxLink">
            <a:rPr lang="ja-JP" altLang="de-DE" sz="2400" b="1" i="0" u="none" strike="noStrike">
              <a:solidFill>
                <a:srgbClr val="000000"/>
              </a:solidFill>
              <a:latin typeface="Arial Narrow" pitchFamily="34" charset="0"/>
              <a:cs typeface="Times New Roman"/>
            </a:rPr>
            <a:pPr algn="ctr"/>
            <a:t> </a:t>
          </a:fld>
          <a:endParaRPr lang="de-DE" sz="2400" b="1">
            <a:latin typeface="Arial Narrow" pitchFamily="34" charset="0"/>
          </a:endParaRPr>
        </a:p>
      </cdr:txBody>
    </cdr:sp>
  </cdr:relSizeAnchor>
  <cdr:relSizeAnchor xmlns:cdr="http://schemas.openxmlformats.org/drawingml/2006/chartDrawing">
    <cdr:from>
      <cdr:x>0.10851</cdr:x>
      <cdr:y>0.09</cdr:y>
    </cdr:from>
    <cdr:to>
      <cdr:x>0.14095</cdr:x>
      <cdr:y>0.38366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985779" y="526567"/>
          <a:ext cx="294696" cy="17182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vert="vert270" wrap="square" rtlCol="0" anchor="b"/>
        <a:lstStyle xmlns:a="http://schemas.openxmlformats.org/drawingml/2006/main"/>
        <a:p xmlns:a="http://schemas.openxmlformats.org/drawingml/2006/main">
          <a:pPr algn="r"/>
          <a:fld id="{33A9F070-5F86-4666-A14A-B403FD9D59CD}" type="TxLink">
            <a:rPr lang="en-US" altLang="zh-TW" sz="900" b="0" i="0" u="none" strike="noStrike">
              <a:solidFill>
                <a:srgbClr val="000000"/>
              </a:solidFill>
              <a:latin typeface="Arial"/>
              <a:cs typeface="Arial"/>
            </a:rPr>
            <a:pPr algn="r"/>
            <a:t>Source: PECC Chih (2021)</a:t>
          </a:fld>
          <a:endParaRPr lang="de-DE" sz="10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0.14657</cdr:x>
      <cdr:y>0.13065</cdr:y>
    </cdr:from>
    <cdr:to>
      <cdr:x>0.62391</cdr:x>
      <cdr:y>0.30684</cdr:y>
    </cdr:to>
    <cdr:sp macro="" textlink="'Resumen Analisis Finan GDMTH'!$D$96">
      <cdr:nvSpPr>
        <cdr:cNvPr id="6" name="Textfeld 1"/>
        <cdr:cNvSpPr txBox="1"/>
      </cdr:nvSpPr>
      <cdr:spPr>
        <a:xfrm xmlns:a="http://schemas.openxmlformats.org/drawingml/2006/main">
          <a:off x="1331493" y="764440"/>
          <a:ext cx="4336363" cy="103088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  <a:alpha val="75000"/>
          </a:schemeClr>
        </a:solidFill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16E468B-7087-43BF-9A18-1744E0507A2D}" type="TxLink">
            <a:rPr lang="en-US" altLang="ja-JP" sz="1400" b="1" i="0" u="none" strike="noStrike">
              <a:solidFill>
                <a:srgbClr val="000000"/>
              </a:solidFill>
              <a:latin typeface="Calibri"/>
              <a:cs typeface="Arial"/>
            </a:rPr>
            <a:pPr algn="r"/>
            <a:t>Indicadores clave:
TIR: FE-P: 30%, FE-CP: 37%
VPN: FE-P: 0.54 MMUSD, FE-CP: 0.58 MMUSD
PRI: FE-P: 4.1 años, FE-CP: 5.0 años</a:t>
          </a:fld>
          <a:endParaRPr lang="de-DE" sz="16600" b="1">
            <a:solidFill>
              <a:sysClr val="windowText" lastClr="000000"/>
            </a:solidFill>
            <a:latin typeface="Arial Narrow" panose="020B0606020202030204" pitchFamily="34" charset="0"/>
            <a:cs typeface="Times New Roman" panose="02020603050405020304" pitchFamily="18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0.10016</cdr:x>
      <cdr:y>0.07866</cdr:y>
    </cdr:from>
    <cdr:to>
      <cdr:x>0.13135</cdr:x>
      <cdr:y>0.37618</cdr:y>
    </cdr:to>
    <cdr:sp macro="" textlink="'[1]2'!$O$125">
      <cdr:nvSpPr>
        <cdr:cNvPr id="2" name="Textfeld 1"/>
        <cdr:cNvSpPr txBox="1"/>
      </cdr:nvSpPr>
      <cdr:spPr>
        <a:xfrm xmlns:a="http://schemas.openxmlformats.org/drawingml/2006/main" rot="16200000">
          <a:off x="181179" y="1188766"/>
          <a:ext cx="1740492" cy="283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4314261-F1D8-4167-B099-E35546A05A1A}" type="TxLink">
            <a:rPr lang="en-US" altLang="zh-TW" sz="900" b="0" i="0" u="none" strike="noStrike">
              <a:solidFill>
                <a:srgbClr val="000000"/>
              </a:solidFill>
              <a:latin typeface="Arial"/>
              <a:ea typeface="+mn-ea"/>
              <a:cs typeface="Arial"/>
            </a:rPr>
            <a:pPr algn="r"/>
            <a:t>Source: PECC Chih (2021)</a:t>
          </a:fld>
          <a:endParaRPr lang="de-AT" sz="1000">
            <a:latin typeface="Arial Narrow" pitchFamily="34" charset="0"/>
          </a:endParaRPr>
        </a:p>
      </cdr:txBody>
    </cdr:sp>
  </cdr:relSizeAnchor>
  <cdr:relSizeAnchor xmlns:cdr="http://schemas.openxmlformats.org/drawingml/2006/chartDrawing">
    <cdr:from>
      <cdr:x>0.52749</cdr:x>
      <cdr:y>0.52103</cdr:y>
    </cdr:from>
    <cdr:to>
      <cdr:x>0.9197</cdr:x>
      <cdr:y>0.77623</cdr:y>
    </cdr:to>
    <cdr:sp macro="" textlink="'Resumen Analisis Finan GDMTH'!$D$170">
      <cdr:nvSpPr>
        <cdr:cNvPr id="3" name="Textfeld 2"/>
        <cdr:cNvSpPr txBox="1"/>
      </cdr:nvSpPr>
      <cdr:spPr>
        <a:xfrm xmlns:a="http://schemas.openxmlformats.org/drawingml/2006/main">
          <a:off x="4791076" y="3048001"/>
          <a:ext cx="3562376" cy="149294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  <a:alpha val="75000"/>
          </a:schemeClr>
        </a:solidFill>
        <a:effectLst xmlns:a="http://schemas.openxmlformats.org/drawingml/2006/main">
          <a:outerShdw blurRad="50800" dist="38100" dir="13500000" algn="br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fld id="{25BE07CA-D4EC-46C7-9E03-AC04B1578802}" type="TxLink">
            <a:rPr lang="en-US" sz="1400" b="1" i="0" u="none" strike="noStrike">
              <a:solidFill>
                <a:srgbClr val="000000"/>
              </a:solidFill>
              <a:latin typeface="Calibri"/>
            </a:rPr>
            <a:pPr algn="r"/>
            <a:t>Indicadores clave:
Tasa de interés efectiva para deuda: 9%
Capital de deuda: $0.2 MMUSD
Interés total: $0.05 MMUSD
Razón promedio de cobertura de deuda: 3.89
Razón de cobertura de deuda mínima: 1.0</a:t>
          </a:fld>
          <a:endParaRPr lang="de-DE" sz="1800" b="1">
            <a:solidFill>
              <a:sysClr val="windowText" lastClr="000000"/>
            </a:solidFill>
            <a:latin typeface="Arial Narrow" panose="020B060602020203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39</xdr:row>
      <xdr:rowOff>47625</xdr:rowOff>
    </xdr:from>
    <xdr:to>
      <xdr:col>12</xdr:col>
      <xdr:colOff>85725</xdr:colOff>
      <xdr:row>53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353EF3-4202-40C1-8B64-404626EB8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104</xdr:row>
      <xdr:rowOff>0</xdr:rowOff>
    </xdr:from>
    <xdr:to>
      <xdr:col>20</xdr:col>
      <xdr:colOff>35597</xdr:colOff>
      <xdr:row>134</xdr:row>
      <xdr:rowOff>136044</xdr:rowOff>
    </xdr:to>
    <xdr:graphicFrame macro="">
      <xdr:nvGraphicFramePr>
        <xdr:cNvPr id="8" name="Diagramm 10">
          <a:extLst>
            <a:ext uri="{FF2B5EF4-FFF2-40B4-BE49-F238E27FC236}">
              <a16:creationId xmlns:a16="http://schemas.microsoft.com/office/drawing/2014/main" id="{3F51F804-5E61-4067-80A6-BF2CF990B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136</xdr:row>
      <xdr:rowOff>0</xdr:rowOff>
    </xdr:from>
    <xdr:to>
      <xdr:col>20</xdr:col>
      <xdr:colOff>34050</xdr:colOff>
      <xdr:row>166</xdr:row>
      <xdr:rowOff>135000</xdr:rowOff>
    </xdr:to>
    <xdr:graphicFrame macro="">
      <xdr:nvGraphicFramePr>
        <xdr:cNvPr id="9" name="Diagramm 9">
          <a:extLst>
            <a:ext uri="{FF2B5EF4-FFF2-40B4-BE49-F238E27FC236}">
              <a16:creationId xmlns:a16="http://schemas.microsoft.com/office/drawing/2014/main" id="{9022E356-1C44-4768-9222-46C645D15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0.21762</cdr:x>
      <cdr:y>0.00644</cdr:y>
    </cdr:from>
    <cdr:to>
      <cdr:x>0.75471</cdr:x>
      <cdr:y>0.07511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2228850" y="35719"/>
          <a:ext cx="5500688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0.09207</cdr:x>
      <cdr:y>0.00215</cdr:y>
    </cdr:from>
    <cdr:to>
      <cdr:x>0.9721</cdr:x>
      <cdr:y>0.07296</cdr:y>
    </cdr:to>
    <cdr:sp macro="" textlink="#REF!">
      <cdr:nvSpPr>
        <cdr:cNvPr id="7" name="Textfeld 6"/>
        <cdr:cNvSpPr txBox="1"/>
      </cdr:nvSpPr>
      <cdr:spPr>
        <a:xfrm xmlns:a="http://schemas.openxmlformats.org/drawingml/2006/main">
          <a:off x="942975" y="11906"/>
          <a:ext cx="9013031" cy="392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17A201A2-87D5-4386-9F4A-C44A5463968A}" type="TxLink">
            <a:rPr lang="ja-JP" altLang="de-DE" sz="2400" b="1" i="0" u="none" strike="noStrike">
              <a:solidFill>
                <a:srgbClr val="000000"/>
              </a:solidFill>
              <a:latin typeface="Arial Narrow" pitchFamily="34" charset="0"/>
              <a:cs typeface="Times New Roman"/>
            </a:rPr>
            <a:pPr algn="ctr"/>
            <a:t> </a:t>
          </a:fld>
          <a:endParaRPr lang="de-DE" sz="2400" b="1">
            <a:latin typeface="Arial Narrow" pitchFamily="34" charset="0"/>
          </a:endParaRPr>
        </a:p>
      </cdr:txBody>
    </cdr:sp>
  </cdr:relSizeAnchor>
  <cdr:relSizeAnchor xmlns:cdr="http://schemas.openxmlformats.org/drawingml/2006/chartDrawing">
    <cdr:from>
      <cdr:x>0.10432</cdr:x>
      <cdr:y>0.0786</cdr:y>
    </cdr:from>
    <cdr:to>
      <cdr:x>0.13676</cdr:x>
      <cdr:y>0.37226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945346" y="444125"/>
          <a:ext cx="293970" cy="1659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vert="vert270" wrap="square" rtlCol="0" anchor="b"/>
        <a:lstStyle xmlns:a="http://schemas.openxmlformats.org/drawingml/2006/main"/>
        <a:p xmlns:a="http://schemas.openxmlformats.org/drawingml/2006/main">
          <a:pPr algn="r"/>
          <a:fld id="{33A9F070-5F86-4666-A14A-B403FD9D59CD}" type="TxLink">
            <a:rPr lang="en-US" altLang="zh-TW" sz="900" b="0" i="0" u="none" strike="noStrike">
              <a:solidFill>
                <a:srgbClr val="000000"/>
              </a:solidFill>
              <a:latin typeface="Arial"/>
              <a:cs typeface="Arial"/>
            </a:rPr>
            <a:pPr algn="r"/>
            <a:t>Source: PECC Chih (2021)</a:t>
          </a:fld>
          <a:endParaRPr lang="de-DE" sz="10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0.14657</cdr:x>
      <cdr:y>0.13065</cdr:y>
    </cdr:from>
    <cdr:to>
      <cdr:x>0.54861</cdr:x>
      <cdr:y>0.32134</cdr:y>
    </cdr:to>
    <cdr:sp macro="" textlink="'Resumen Analisis Finan DAC'!$D$96">
      <cdr:nvSpPr>
        <cdr:cNvPr id="6" name="Textfeld 1"/>
        <cdr:cNvSpPr txBox="1"/>
      </cdr:nvSpPr>
      <cdr:spPr>
        <a:xfrm xmlns:a="http://schemas.openxmlformats.org/drawingml/2006/main">
          <a:off x="1328447" y="752334"/>
          <a:ext cx="3643916" cy="109806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  <a:alpha val="75000"/>
          </a:schemeClr>
        </a:solidFill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007B65B-1469-4217-83D9-68DD9572EE3B}" type="TxLink">
            <a:rPr lang="en-US" sz="1400" b="1" i="0" u="none" strike="noStrike">
              <a:solidFill>
                <a:srgbClr val="000000"/>
              </a:solidFill>
              <a:latin typeface="Calibri"/>
              <a:cs typeface="Times New Roman" panose="02020603050405020304" pitchFamily="18" charset="0"/>
            </a:rPr>
            <a:pPr algn="r"/>
            <a:t>Indicadores clave:
TIR: FE-P: 38.4%, FE-CP: 44.4%
VPN: FE-P: 6,000 USD, FE-CP: 10,690 USD
PRI: FE-P: 3.7 años, FE-CP: 4.6 años</a:t>
          </a:fld>
          <a:endParaRPr lang="de-DE" sz="8800" b="1">
            <a:solidFill>
              <a:sysClr val="windowText" lastClr="000000"/>
            </a:solidFill>
            <a:latin typeface="Arial Narrow" panose="020B0606020202030204" pitchFamily="34" charset="0"/>
            <a:cs typeface="Times New Roman" panose="02020603050405020304" pitchFamily="18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0.09597</cdr:x>
      <cdr:y>0.13402</cdr:y>
    </cdr:from>
    <cdr:to>
      <cdr:x>0.12716</cdr:x>
      <cdr:y>0.43154</cdr:y>
    </cdr:to>
    <cdr:sp macro="" textlink="">
      <cdr:nvSpPr>
        <cdr:cNvPr id="2" name="Textfeld 1"/>
        <cdr:cNvSpPr txBox="1"/>
      </cdr:nvSpPr>
      <cdr:spPr>
        <a:xfrm xmlns:a="http://schemas.openxmlformats.org/drawingml/2006/main" rot="16200000">
          <a:off x="187812" y="1310170"/>
          <a:ext cx="1517676" cy="264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4314261-F1D8-4167-B099-E35546A05A1A}" type="TxLink">
            <a:rPr lang="en-US" altLang="zh-TW" sz="900" b="0" i="0" u="none" strike="noStrike">
              <a:solidFill>
                <a:srgbClr val="000000"/>
              </a:solidFill>
              <a:latin typeface="Arial"/>
              <a:ea typeface="+mn-ea"/>
              <a:cs typeface="Arial"/>
            </a:rPr>
            <a:pPr algn="r"/>
            <a:t>Source: PECC Chih (2021)</a:t>
          </a:fld>
          <a:endParaRPr lang="de-AT" sz="1000">
            <a:latin typeface="Arial Narrow" pitchFamily="34" charset="0"/>
          </a:endParaRPr>
        </a:p>
      </cdr:txBody>
    </cdr:sp>
  </cdr:relSizeAnchor>
  <cdr:relSizeAnchor xmlns:cdr="http://schemas.openxmlformats.org/drawingml/2006/chartDrawing">
    <cdr:from>
      <cdr:x>0.52539</cdr:x>
      <cdr:y>0.52974</cdr:y>
    </cdr:from>
    <cdr:to>
      <cdr:x>0.92174</cdr:x>
      <cdr:y>0.77991</cdr:y>
    </cdr:to>
    <cdr:sp macro="" textlink="'Resumen Analisis Finan DAC'!$D$170">
      <cdr:nvSpPr>
        <cdr:cNvPr id="3" name="Textfeld 2"/>
        <cdr:cNvSpPr txBox="1"/>
      </cdr:nvSpPr>
      <cdr:spPr>
        <a:xfrm xmlns:a="http://schemas.openxmlformats.org/drawingml/2006/main">
          <a:off x="4772025" y="3098979"/>
          <a:ext cx="3599956" cy="146349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  <a:alpha val="75000"/>
          </a:schemeClr>
        </a:solidFill>
        <a:effectLst xmlns:a="http://schemas.openxmlformats.org/drawingml/2006/main">
          <a:outerShdw blurRad="50800" dist="38100" dir="13500000" algn="br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fld id="{4A6B11A8-836B-4890-8B3E-32683571ADB9}" type="TxLink">
            <a:rPr lang="en-US" sz="1400" b="1" i="0" u="none" strike="noStrike">
              <a:solidFill>
                <a:srgbClr val="000000"/>
              </a:solidFill>
              <a:latin typeface="Calibri"/>
            </a:rPr>
            <a:pPr algn="r"/>
            <a:t>Indicadores clave:
Tasa de interés efectiva para deuda: 15%
Capital de deuda: $2,562 USD
Interés total: $1,153 USD
Razón promedio de cobertura de deuda: 3.77
Razón de cobertura de deuda mínima: 1.1</a:t>
          </a:fld>
          <a:endParaRPr lang="de-DE" sz="1800" b="1">
            <a:solidFill>
              <a:sysClr val="windowText" lastClr="000000"/>
            </a:solidFill>
            <a:latin typeface="Arial Narrow" panose="020B060602020203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.%20Quickcal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0.%20Financing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13d.%20Cash-Flo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definedNames>
      <definedName name="Tilgungen"/>
      <definedName name="Zinszahlungen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d"/>
    </sheetNames>
    <definedNames>
      <definedName name="CFADS"/>
      <definedName name="DSCR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16/j.egyr.2019.11.15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doi.org/10.1016/j.egyr.2019.11.15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7E24-128D-486B-B6EF-C3E4F5B83460}">
  <dimension ref="A1:U89"/>
  <sheetViews>
    <sheetView tabSelected="1" topLeftCell="A73" workbookViewId="0">
      <selection activeCell="E89" sqref="E89"/>
    </sheetView>
  </sheetViews>
  <sheetFormatPr baseColWidth="10" defaultRowHeight="15"/>
  <cols>
    <col min="3" max="3" width="44.85546875" customWidth="1"/>
    <col min="4" max="4" width="29.140625" customWidth="1"/>
    <col min="5" max="10" width="14.42578125" customWidth="1"/>
  </cols>
  <sheetData>
    <row r="1" spans="1:10" ht="18.75">
      <c r="A1" s="1" t="s">
        <v>0</v>
      </c>
    </row>
    <row r="3" spans="1:10">
      <c r="C3" t="s">
        <v>1</v>
      </c>
    </row>
    <row r="4" spans="1:10">
      <c r="D4" t="s">
        <v>2</v>
      </c>
      <c r="E4" t="s">
        <v>36</v>
      </c>
      <c r="G4" t="s">
        <v>47</v>
      </c>
      <c r="I4" s="26" t="s">
        <v>44</v>
      </c>
    </row>
    <row r="5" spans="1:10">
      <c r="D5" t="s">
        <v>3</v>
      </c>
      <c r="E5" s="31">
        <f>E8*E22</f>
        <v>21316.75</v>
      </c>
      <c r="F5" t="s">
        <v>31</v>
      </c>
    </row>
    <row r="6" spans="1:10">
      <c r="D6" t="s">
        <v>3</v>
      </c>
      <c r="E6" s="31">
        <f>E5/E24</f>
        <v>1060.1392515230634</v>
      </c>
      <c r="F6" t="s">
        <v>45</v>
      </c>
      <c r="G6" s="33">
        <f>E25*E6</f>
        <v>26503.481288076586</v>
      </c>
      <c r="H6" t="s">
        <v>30</v>
      </c>
      <c r="I6" s="31">
        <f>G68</f>
        <v>19014.172200894798</v>
      </c>
      <c r="J6" t="s">
        <v>30</v>
      </c>
    </row>
    <row r="7" spans="1:10">
      <c r="D7" t="s">
        <v>4</v>
      </c>
      <c r="E7" s="27">
        <v>2.2000000000000002</v>
      </c>
      <c r="F7" t="s">
        <v>27</v>
      </c>
      <c r="I7" s="34">
        <f>E25*E7</f>
        <v>55.000000000000007</v>
      </c>
      <c r="J7" t="s">
        <v>35</v>
      </c>
    </row>
    <row r="8" spans="1:10">
      <c r="D8" t="s">
        <v>57</v>
      </c>
      <c r="E8" s="27">
        <v>4.55</v>
      </c>
      <c r="F8" t="s">
        <v>41</v>
      </c>
    </row>
    <row r="9" spans="1:10">
      <c r="D9" t="s">
        <v>58</v>
      </c>
      <c r="E9" s="32">
        <f>1000*E8/E24</f>
        <v>226.28372497824193</v>
      </c>
      <c r="F9" t="s">
        <v>11</v>
      </c>
      <c r="I9" s="31">
        <f>I6/I23</f>
        <v>162.34085123496095</v>
      </c>
      <c r="J9" t="s">
        <v>11</v>
      </c>
    </row>
    <row r="10" spans="1:10">
      <c r="E10" s="24"/>
      <c r="I10" s="22"/>
    </row>
    <row r="11" spans="1:10">
      <c r="E11" s="24"/>
    </row>
    <row r="12" spans="1:10">
      <c r="C12" t="s">
        <v>6</v>
      </c>
    </row>
    <row r="13" spans="1:10">
      <c r="D13" t="s">
        <v>5</v>
      </c>
      <c r="E13" t="s">
        <v>36</v>
      </c>
      <c r="G13" t="s">
        <v>47</v>
      </c>
      <c r="I13" s="26" t="s">
        <v>44</v>
      </c>
    </row>
    <row r="14" spans="1:10">
      <c r="D14" t="s">
        <v>32</v>
      </c>
      <c r="G14" s="36">
        <v>3660</v>
      </c>
      <c r="H14" t="s">
        <v>30</v>
      </c>
    </row>
    <row r="15" spans="1:10">
      <c r="D15" t="s">
        <v>37</v>
      </c>
      <c r="G15" s="36">
        <v>872.35</v>
      </c>
      <c r="H15" t="s">
        <v>30</v>
      </c>
    </row>
    <row r="16" spans="1:10">
      <c r="D16" t="s">
        <v>34</v>
      </c>
      <c r="G16" s="33">
        <f>SUM(G14:G15)</f>
        <v>4532.3500000000004</v>
      </c>
      <c r="H16" t="s">
        <v>30</v>
      </c>
      <c r="I16" s="37">
        <v>10690</v>
      </c>
      <c r="J16" t="s">
        <v>30</v>
      </c>
    </row>
    <row r="17" spans="3:10">
      <c r="D17" t="s">
        <v>38</v>
      </c>
      <c r="E17" s="23"/>
      <c r="G17" s="23"/>
      <c r="I17" s="31">
        <f>I16/I23</f>
        <v>91.270010672358609</v>
      </c>
      <c r="J17" t="s">
        <v>11</v>
      </c>
    </row>
    <row r="18" spans="3:10">
      <c r="D18" t="s">
        <v>4</v>
      </c>
      <c r="G18" s="41">
        <v>0</v>
      </c>
      <c r="H18" t="s">
        <v>35</v>
      </c>
    </row>
    <row r="21" spans="3:10">
      <c r="C21" t="s">
        <v>54</v>
      </c>
    </row>
    <row r="22" spans="3:10">
      <c r="D22" t="s">
        <v>38</v>
      </c>
      <c r="E22" s="27">
        <v>4685</v>
      </c>
      <c r="F22" t="s">
        <v>39</v>
      </c>
      <c r="G22" s="23"/>
      <c r="I22" s="22"/>
    </row>
    <row r="23" spans="3:10">
      <c r="D23" t="s">
        <v>38</v>
      </c>
      <c r="E23" s="34">
        <f>E22/1000</f>
        <v>4.6849999999999996</v>
      </c>
      <c r="F23" t="s">
        <v>55</v>
      </c>
      <c r="I23" s="34">
        <f>E23*E25</f>
        <v>117.12499999999999</v>
      </c>
      <c r="J23" t="s">
        <v>56</v>
      </c>
    </row>
    <row r="24" spans="3:10">
      <c r="D24" t="s">
        <v>28</v>
      </c>
      <c r="E24" s="41">
        <v>20.107500000000002</v>
      </c>
      <c r="F24" t="s">
        <v>29</v>
      </c>
    </row>
    <row r="25" spans="3:10">
      <c r="D25" t="s">
        <v>40</v>
      </c>
      <c r="E25" s="27">
        <v>25</v>
      </c>
      <c r="F25" t="s">
        <v>33</v>
      </c>
    </row>
    <row r="27" spans="3:10" ht="15.75">
      <c r="C27" s="2" t="s">
        <v>7</v>
      </c>
      <c r="I27" s="42"/>
      <c r="J27" s="42"/>
    </row>
    <row r="28" spans="3:10">
      <c r="G28" t="s">
        <v>43</v>
      </c>
      <c r="I28" s="42"/>
      <c r="J28" s="42"/>
    </row>
    <row r="29" spans="3:10" ht="16.5">
      <c r="C29" s="3" t="s">
        <v>8</v>
      </c>
      <c r="D29" s="4" t="s">
        <v>9</v>
      </c>
      <c r="E29" s="5" t="s">
        <v>10</v>
      </c>
      <c r="F29" s="6" t="s">
        <v>11</v>
      </c>
      <c r="G29" s="7">
        <f>I17</f>
        <v>91.270010672358609</v>
      </c>
      <c r="I29" s="43"/>
      <c r="J29" s="42"/>
    </row>
    <row r="30" spans="3:10" ht="16.5">
      <c r="C30" s="3" t="s">
        <v>12</v>
      </c>
      <c r="D30" s="4" t="s">
        <v>42</v>
      </c>
      <c r="E30" s="5" t="s">
        <v>13</v>
      </c>
      <c r="F30" s="6" t="s">
        <v>11</v>
      </c>
      <c r="G30" s="7">
        <f>I9</f>
        <v>162.34085123496095</v>
      </c>
      <c r="I30" s="43"/>
      <c r="J30" s="42"/>
    </row>
    <row r="31" spans="3:10" ht="18">
      <c r="C31" s="3" t="s">
        <v>14</v>
      </c>
      <c r="D31" s="4" t="s">
        <v>9</v>
      </c>
      <c r="E31" s="5" t="s">
        <v>15</v>
      </c>
      <c r="F31" s="6" t="s">
        <v>16</v>
      </c>
      <c r="G31" s="25">
        <f>G18</f>
        <v>0</v>
      </c>
      <c r="I31" s="44"/>
      <c r="J31" s="42"/>
    </row>
    <row r="32" spans="3:10" ht="18">
      <c r="C32" s="3" t="s">
        <v>17</v>
      </c>
      <c r="D32" s="4" t="s">
        <v>42</v>
      </c>
      <c r="E32" s="5" t="s">
        <v>18</v>
      </c>
      <c r="F32" s="6" t="s">
        <v>16</v>
      </c>
      <c r="G32" s="25">
        <f>I7/I23</f>
        <v>0.46958377801494144</v>
      </c>
      <c r="I32" s="44"/>
      <c r="J32" s="42"/>
    </row>
    <row r="33" spans="3:21" ht="18">
      <c r="C33" s="8" t="s">
        <v>19</v>
      </c>
      <c r="D33" s="9" t="s">
        <v>20</v>
      </c>
      <c r="E33" s="10" t="s">
        <v>21</v>
      </c>
      <c r="F33" s="11" t="s">
        <v>22</v>
      </c>
      <c r="G33" s="12">
        <f>(G29-G30)/(G32-G31)</f>
        <v>-151.3485854708145</v>
      </c>
      <c r="I33" s="43"/>
      <c r="J33" s="42"/>
    </row>
    <row r="34" spans="3:21" ht="15.75" thickBot="1">
      <c r="I34" s="42"/>
      <c r="J34" s="42"/>
    </row>
    <row r="35" spans="3:21"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5"/>
    </row>
    <row r="36" spans="3:21">
      <c r="K36" s="16"/>
      <c r="U36" s="17"/>
    </row>
    <row r="37" spans="3:21">
      <c r="K37" s="16"/>
      <c r="U37" s="17"/>
    </row>
    <row r="38" spans="3:21">
      <c r="F38" t="s">
        <v>50</v>
      </c>
      <c r="G38" s="38">
        <v>0</v>
      </c>
      <c r="K38" s="16"/>
      <c r="U38" s="17"/>
    </row>
    <row r="39" spans="3:21">
      <c r="F39" t="s">
        <v>48</v>
      </c>
      <c r="G39" s="38">
        <v>0.03</v>
      </c>
      <c r="K39" s="16"/>
      <c r="U39" s="17"/>
    </row>
    <row r="40" spans="3:21">
      <c r="F40" t="s">
        <v>49</v>
      </c>
      <c r="G40" s="38">
        <f>G39-G38</f>
        <v>0.03</v>
      </c>
      <c r="K40" s="16"/>
      <c r="U40" s="17"/>
    </row>
    <row r="41" spans="3:21">
      <c r="E41" s="30" t="s">
        <v>52</v>
      </c>
      <c r="F41" s="30" t="s">
        <v>53</v>
      </c>
      <c r="G41" s="30" t="s">
        <v>51</v>
      </c>
      <c r="K41" s="16"/>
      <c r="U41" s="17"/>
    </row>
    <row r="42" spans="3:21">
      <c r="E42" s="39">
        <v>0</v>
      </c>
      <c r="F42" s="33">
        <f>E6</f>
        <v>1060.1392515230634</v>
      </c>
      <c r="G42" s="33">
        <f>F42</f>
        <v>1060.1392515230634</v>
      </c>
      <c r="K42" s="16"/>
      <c r="U42" s="17"/>
    </row>
    <row r="43" spans="3:21">
      <c r="E43" s="39">
        <v>1</v>
      </c>
      <c r="F43" s="33">
        <f>F42*(1+$G$38)</f>
        <v>1060.1392515230634</v>
      </c>
      <c r="G43" s="33">
        <f t="shared" ref="G43:G67" si="0">F43/(1+$G$39)^E43</f>
        <v>1029.2614092456927</v>
      </c>
      <c r="K43" s="16"/>
      <c r="U43" s="17"/>
    </row>
    <row r="44" spans="3:21">
      <c r="E44" s="39">
        <f>E43+1</f>
        <v>2</v>
      </c>
      <c r="F44" s="33">
        <f t="shared" ref="F44:F67" si="1">F43*(1+$G$38)</f>
        <v>1060.1392515230634</v>
      </c>
      <c r="G44" s="33">
        <f t="shared" si="0"/>
        <v>999.28292159775992</v>
      </c>
      <c r="K44" s="16"/>
      <c r="U44" s="17"/>
    </row>
    <row r="45" spans="3:21">
      <c r="E45" s="39">
        <f t="shared" ref="E45:E67" si="2">E44+1</f>
        <v>3</v>
      </c>
      <c r="F45" s="33">
        <f t="shared" si="1"/>
        <v>1060.1392515230634</v>
      </c>
      <c r="G45" s="33">
        <f t="shared" si="0"/>
        <v>970.17759378423284</v>
      </c>
      <c r="K45" s="18" t="s">
        <v>23</v>
      </c>
      <c r="U45" s="17"/>
    </row>
    <row r="46" spans="3:21">
      <c r="E46" s="39">
        <f t="shared" si="2"/>
        <v>4</v>
      </c>
      <c r="F46" s="33">
        <f t="shared" si="1"/>
        <v>1060.1392515230634</v>
      </c>
      <c r="G46" s="33">
        <f t="shared" si="0"/>
        <v>941.91999396527467</v>
      </c>
      <c r="K46" s="16" t="s">
        <v>24</v>
      </c>
      <c r="U46" s="17"/>
    </row>
    <row r="47" spans="3:21">
      <c r="E47" s="39">
        <f t="shared" si="2"/>
        <v>5</v>
      </c>
      <c r="F47" s="33">
        <f t="shared" si="1"/>
        <v>1060.1392515230634</v>
      </c>
      <c r="G47" s="33">
        <f t="shared" si="0"/>
        <v>914.48543103424731</v>
      </c>
      <c r="K47" s="16" t="s">
        <v>25</v>
      </c>
      <c r="U47" s="17"/>
    </row>
    <row r="48" spans="3:21">
      <c r="E48" s="39">
        <f t="shared" si="2"/>
        <v>6</v>
      </c>
      <c r="F48" s="33">
        <f t="shared" si="1"/>
        <v>1060.1392515230634</v>
      </c>
      <c r="G48" s="33">
        <f t="shared" si="0"/>
        <v>887.84993304295847</v>
      </c>
      <c r="K48" s="16" t="s">
        <v>26</v>
      </c>
      <c r="U48" s="17"/>
    </row>
    <row r="49" spans="5:21" ht="15.75" thickBot="1">
      <c r="E49" s="39">
        <f t="shared" si="2"/>
        <v>7</v>
      </c>
      <c r="F49" s="33">
        <f t="shared" si="1"/>
        <v>1060.1392515230634</v>
      </c>
      <c r="G49" s="33">
        <f t="shared" si="0"/>
        <v>861.99022625529949</v>
      </c>
      <c r="K49" s="19"/>
      <c r="L49" s="20"/>
      <c r="M49" s="20"/>
      <c r="N49" s="20"/>
      <c r="O49" s="20"/>
      <c r="P49" s="20"/>
      <c r="Q49" s="20"/>
      <c r="R49" s="20"/>
      <c r="S49" s="20"/>
      <c r="T49" s="20"/>
      <c r="U49" s="21"/>
    </row>
    <row r="50" spans="5:21">
      <c r="E50" s="39">
        <f t="shared" si="2"/>
        <v>8</v>
      </c>
      <c r="F50" s="33">
        <f t="shared" si="1"/>
        <v>1060.1392515230634</v>
      </c>
      <c r="G50" s="33">
        <f t="shared" si="0"/>
        <v>836.88371481097045</v>
      </c>
    </row>
    <row r="51" spans="5:21">
      <c r="E51" s="39">
        <f t="shared" si="2"/>
        <v>9</v>
      </c>
      <c r="F51" s="33">
        <f t="shared" si="1"/>
        <v>1060.1392515230634</v>
      </c>
      <c r="G51" s="33">
        <f t="shared" si="0"/>
        <v>812.50846098152465</v>
      </c>
    </row>
    <row r="52" spans="5:21">
      <c r="E52" s="39">
        <f t="shared" si="2"/>
        <v>10</v>
      </c>
      <c r="F52" s="33">
        <f t="shared" si="1"/>
        <v>1060.1392515230634</v>
      </c>
      <c r="G52" s="33">
        <f t="shared" si="0"/>
        <v>788.84316600148031</v>
      </c>
    </row>
    <row r="53" spans="5:21">
      <c r="E53" s="39">
        <f t="shared" si="2"/>
        <v>11</v>
      </c>
      <c r="F53" s="33">
        <f t="shared" si="1"/>
        <v>1060.1392515230634</v>
      </c>
      <c r="G53" s="33">
        <f t="shared" si="0"/>
        <v>765.86715145774781</v>
      </c>
    </row>
    <row r="54" spans="5:21">
      <c r="E54" s="39">
        <f t="shared" si="2"/>
        <v>12</v>
      </c>
      <c r="F54" s="33">
        <f t="shared" si="1"/>
        <v>1060.1392515230634</v>
      </c>
      <c r="G54" s="33">
        <f t="shared" si="0"/>
        <v>743.56034122111453</v>
      </c>
    </row>
    <row r="55" spans="5:21">
      <c r="E55" s="39">
        <f t="shared" si="2"/>
        <v>13</v>
      </c>
      <c r="F55" s="33">
        <f t="shared" si="1"/>
        <v>1060.1392515230634</v>
      </c>
      <c r="G55" s="33">
        <f t="shared" si="0"/>
        <v>721.90324390399473</v>
      </c>
    </row>
    <row r="56" spans="5:21">
      <c r="E56" s="39">
        <f t="shared" si="2"/>
        <v>14</v>
      </c>
      <c r="F56" s="33">
        <f t="shared" si="1"/>
        <v>1060.1392515230634</v>
      </c>
      <c r="G56" s="33">
        <f t="shared" si="0"/>
        <v>700.87693582912095</v>
      </c>
    </row>
    <row r="57" spans="5:21">
      <c r="E57" s="39">
        <f t="shared" si="2"/>
        <v>15</v>
      </c>
      <c r="F57" s="33">
        <f t="shared" si="1"/>
        <v>1060.1392515230634</v>
      </c>
      <c r="G57" s="33">
        <f t="shared" si="0"/>
        <v>680.46304449429215</v>
      </c>
    </row>
    <row r="58" spans="5:21">
      <c r="E58" s="39">
        <f t="shared" si="2"/>
        <v>16</v>
      </c>
      <c r="F58" s="33">
        <f t="shared" si="1"/>
        <v>1060.1392515230634</v>
      </c>
      <c r="G58" s="33">
        <f t="shared" si="0"/>
        <v>660.64373251873042</v>
      </c>
    </row>
    <row r="59" spans="5:21">
      <c r="E59" s="39">
        <f t="shared" si="2"/>
        <v>17</v>
      </c>
      <c r="F59" s="33">
        <f t="shared" si="1"/>
        <v>1060.1392515230634</v>
      </c>
      <c r="G59" s="33">
        <f t="shared" si="0"/>
        <v>641.4016820570198</v>
      </c>
    </row>
    <row r="60" spans="5:21">
      <c r="E60" s="39">
        <f t="shared" si="2"/>
        <v>18</v>
      </c>
      <c r="F60" s="33">
        <f t="shared" si="1"/>
        <v>1060.1392515230634</v>
      </c>
      <c r="G60" s="33">
        <f t="shared" si="0"/>
        <v>622.72007966700949</v>
      </c>
    </row>
    <row r="61" spans="5:21">
      <c r="E61" s="39">
        <f t="shared" si="2"/>
        <v>19</v>
      </c>
      <c r="F61" s="33">
        <f t="shared" si="1"/>
        <v>1060.1392515230634</v>
      </c>
      <c r="G61" s="33">
        <f t="shared" si="0"/>
        <v>604.5826016184559</v>
      </c>
    </row>
    <row r="62" spans="5:21">
      <c r="E62" s="39">
        <f t="shared" si="2"/>
        <v>20</v>
      </c>
      <c r="F62" s="33">
        <f t="shared" si="1"/>
        <v>1060.1392515230634</v>
      </c>
      <c r="G62" s="33">
        <f t="shared" si="0"/>
        <v>586.9733996295688</v>
      </c>
    </row>
    <row r="63" spans="5:21">
      <c r="E63" s="39">
        <f t="shared" si="2"/>
        <v>21</v>
      </c>
      <c r="F63" s="33">
        <f t="shared" si="1"/>
        <v>1060.1392515230634</v>
      </c>
      <c r="G63" s="33">
        <f t="shared" si="0"/>
        <v>569.87708701899896</v>
      </c>
    </row>
    <row r="64" spans="5:21">
      <c r="E64" s="39">
        <f t="shared" si="2"/>
        <v>22</v>
      </c>
      <c r="F64" s="33">
        <f t="shared" si="1"/>
        <v>1060.1392515230634</v>
      </c>
      <c r="G64" s="33">
        <f t="shared" si="0"/>
        <v>553.27872526116391</v>
      </c>
    </row>
    <row r="65" spans="4:7">
      <c r="E65" s="39">
        <f t="shared" si="2"/>
        <v>23</v>
      </c>
      <c r="F65" s="33">
        <f t="shared" si="1"/>
        <v>1060.1392515230634</v>
      </c>
      <c r="G65" s="33">
        <f t="shared" si="0"/>
        <v>537.16381093316886</v>
      </c>
    </row>
    <row r="66" spans="4:7">
      <c r="E66" s="39">
        <f t="shared" si="2"/>
        <v>24</v>
      </c>
      <c r="F66" s="33">
        <f t="shared" si="1"/>
        <v>1060.1392515230634</v>
      </c>
      <c r="G66" s="33">
        <f t="shared" si="0"/>
        <v>521.51826304191161</v>
      </c>
    </row>
    <row r="67" spans="4:7">
      <c r="E67" s="39">
        <f t="shared" si="2"/>
        <v>25</v>
      </c>
      <c r="F67" s="33">
        <f t="shared" si="1"/>
        <v>1060.1392515230634</v>
      </c>
      <c r="G67" s="33">
        <f t="shared" si="0"/>
        <v>506.32841072030249</v>
      </c>
    </row>
    <row r="68" spans="4:7">
      <c r="E68" s="40" t="s">
        <v>43</v>
      </c>
      <c r="F68" s="33">
        <f>SUM(F42:F66)</f>
        <v>26503.481288076571</v>
      </c>
      <c r="G68" s="33">
        <f>SUM(G42:G66)</f>
        <v>19014.172200894798</v>
      </c>
    </row>
    <row r="75" spans="4:7" ht="17.25" customHeight="1">
      <c r="D75" s="121" t="s">
        <v>239</v>
      </c>
      <c r="E75" s="121" t="s">
        <v>126</v>
      </c>
      <c r="F75" s="121" t="s">
        <v>151</v>
      </c>
      <c r="G75" s="121" t="s">
        <v>152</v>
      </c>
    </row>
    <row r="76" spans="4:7" ht="17.25" customHeight="1">
      <c r="D76" s="112" t="s">
        <v>38</v>
      </c>
      <c r="E76" s="114" t="s">
        <v>39</v>
      </c>
      <c r="F76" s="122">
        <f>'Costo Abatim Gen Distrib GDMTH'!E76</f>
        <v>796788</v>
      </c>
      <c r="G76" s="113">
        <f>E22</f>
        <v>4685</v>
      </c>
    </row>
    <row r="77" spans="4:7" ht="17.25" customHeight="1">
      <c r="D77" s="112" t="s">
        <v>234</v>
      </c>
      <c r="E77" s="114" t="s">
        <v>73</v>
      </c>
      <c r="F77" s="115">
        <f>'Costo Abatim Gen Distrib GDMTH'!E77</f>
        <v>4.9000000000000002E-2</v>
      </c>
      <c r="G77" s="115">
        <f>G40</f>
        <v>0.03</v>
      </c>
    </row>
    <row r="78" spans="4:7" ht="17.25" customHeight="1">
      <c r="D78" s="112" t="s">
        <v>28</v>
      </c>
      <c r="E78" s="114" t="s">
        <v>29</v>
      </c>
      <c r="F78" s="116">
        <f>'Costo Abatim Gen Distrib GDMTH'!E78</f>
        <v>19.786999999999999</v>
      </c>
      <c r="G78" s="116">
        <f>E24</f>
        <v>20.107500000000002</v>
      </c>
    </row>
    <row r="79" spans="4:7" ht="17.25" customHeight="1">
      <c r="D79" s="112" t="s">
        <v>40</v>
      </c>
      <c r="E79" s="114" t="s">
        <v>33</v>
      </c>
      <c r="F79" s="113">
        <f>'Costo Abatim Gen Distrib GDMTH'!E79</f>
        <v>25</v>
      </c>
      <c r="G79" s="113">
        <f>E25</f>
        <v>25</v>
      </c>
    </row>
    <row r="80" spans="4:7" ht="17.25" customHeight="1">
      <c r="D80" s="112" t="s">
        <v>1</v>
      </c>
      <c r="E80" s="114"/>
      <c r="F80" s="112" t="str">
        <f>'Costo Abatim Gen Distrib GDMTH'!E80</f>
        <v>Generación mixta CFE</v>
      </c>
      <c r="G80" s="112"/>
    </row>
    <row r="81" spans="4:7" ht="17.25" customHeight="1">
      <c r="D81" s="112" t="s">
        <v>4</v>
      </c>
      <c r="E81" s="114" t="s">
        <v>237</v>
      </c>
      <c r="F81" s="113">
        <f>'Costo Abatim Gen Distrib GDMTH'!E81</f>
        <v>124.62</v>
      </c>
      <c r="G81" s="113">
        <f>E7</f>
        <v>2.2000000000000002</v>
      </c>
    </row>
    <row r="82" spans="4:7" ht="17.25" customHeight="1">
      <c r="D82" s="112" t="s">
        <v>155</v>
      </c>
      <c r="E82" s="114" t="s">
        <v>41</v>
      </c>
      <c r="F82" s="117">
        <f>'Costo Abatim Gen Distrib GDMTH'!E82</f>
        <v>1.33</v>
      </c>
      <c r="G82" s="117">
        <f>E8</f>
        <v>4.55</v>
      </c>
    </row>
    <row r="83" spans="4:7" ht="17.25" customHeight="1">
      <c r="D83" s="112" t="s">
        <v>235</v>
      </c>
      <c r="E83" s="114" t="s">
        <v>11</v>
      </c>
      <c r="F83" s="119">
        <f>'Costo Abatim Gen Distrib GDMTH'!E83</f>
        <v>40.680101649173615</v>
      </c>
      <c r="G83" s="119">
        <f>I9</f>
        <v>162.34085123496095</v>
      </c>
    </row>
    <row r="84" spans="4:7" ht="17.25" customHeight="1">
      <c r="D84" s="112" t="s">
        <v>6</v>
      </c>
      <c r="E84" s="114"/>
      <c r="F84" s="112" t="str">
        <f>'Costo Abatim Gen Distrib GDMTH'!E84</f>
        <v>Generación Distribuida</v>
      </c>
      <c r="G84" s="112"/>
    </row>
    <row r="85" spans="4:7" ht="17.25" customHeight="1">
      <c r="D85" s="112" t="s">
        <v>236</v>
      </c>
      <c r="E85" s="114" t="s">
        <v>30</v>
      </c>
      <c r="F85" s="117">
        <f>'Costo Abatim Gen Distrib GDMTH'!E85</f>
        <v>435732.75</v>
      </c>
      <c r="G85" s="117">
        <f>G14+G15</f>
        <v>4532.3500000000004</v>
      </c>
    </row>
    <row r="86" spans="4:7" ht="17.25" customHeight="1">
      <c r="D86" s="112" t="s">
        <v>233</v>
      </c>
      <c r="E86" s="114" t="s">
        <v>30</v>
      </c>
      <c r="F86" s="119">
        <f>'Costo Abatim Gen Distrib GDMTH'!E86</f>
        <v>580224.46832672751</v>
      </c>
      <c r="G86" s="119">
        <f>I16</f>
        <v>10690</v>
      </c>
    </row>
    <row r="87" spans="4:7" ht="17.25" customHeight="1">
      <c r="D87" s="112" t="s">
        <v>238</v>
      </c>
      <c r="E87" s="114" t="s">
        <v>11</v>
      </c>
      <c r="F87" s="119">
        <f>'Costo Abatim Gen Distrib GDMTH'!E87</f>
        <v>29.128173031056065</v>
      </c>
      <c r="G87" s="119">
        <f>I17</f>
        <v>91.270010672358609</v>
      </c>
    </row>
    <row r="88" spans="4:7" ht="17.25" customHeight="1">
      <c r="D88" s="112" t="s">
        <v>4</v>
      </c>
      <c r="E88" s="114" t="s">
        <v>237</v>
      </c>
      <c r="F88" s="116">
        <f>'Costo Abatim Gen Distrib GDMTH'!E88</f>
        <v>0</v>
      </c>
      <c r="G88" s="116">
        <f>G18</f>
        <v>0</v>
      </c>
    </row>
    <row r="89" spans="4:7" ht="17.25" customHeight="1">
      <c r="D89" s="112" t="s">
        <v>242</v>
      </c>
      <c r="E89" s="120" t="s">
        <v>22</v>
      </c>
      <c r="F89" s="117">
        <f>'Costo Abatim Gen Distrib GDMTH'!E89</f>
        <v>-73.860039317707006</v>
      </c>
      <c r="G89" s="117">
        <f>G33</f>
        <v>-151.3485854708145</v>
      </c>
    </row>
  </sheetData>
  <hyperlinks>
    <hyperlink ref="K45" r:id="rId1" xr:uid="{07B9FE8E-0DB6-4A8D-B773-DE021619161B}"/>
  </hyperlinks>
  <pageMargins left="0.7" right="0.7" top="0.75" bottom="0.75" header="0.3" footer="0.3"/>
  <pageSetup orientation="portrait" horizontalDpi="0" verticalDpi="0" r:id="rId2"/>
  <ignoredErrors>
    <ignoredError sqref="G77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05A4-BC4A-4C25-9876-8A32B8E0C54B}">
  <dimension ref="A1:U89"/>
  <sheetViews>
    <sheetView topLeftCell="A73" workbookViewId="0">
      <selection activeCell="D75" sqref="D75:F75"/>
    </sheetView>
  </sheetViews>
  <sheetFormatPr baseColWidth="10" defaultRowHeight="15"/>
  <cols>
    <col min="3" max="3" width="44.85546875" customWidth="1"/>
    <col min="4" max="4" width="29.140625" customWidth="1"/>
    <col min="5" max="10" width="14.42578125" customWidth="1"/>
  </cols>
  <sheetData>
    <row r="1" spans="1:10" ht="18.75">
      <c r="A1" s="1" t="s">
        <v>59</v>
      </c>
      <c r="D1" s="35">
        <v>499.38</v>
      </c>
      <c r="E1" s="35" t="s">
        <v>60</v>
      </c>
    </row>
    <row r="3" spans="1:10">
      <c r="C3" t="s">
        <v>1</v>
      </c>
    </row>
    <row r="4" spans="1:10">
      <c r="D4" t="s">
        <v>2</v>
      </c>
      <c r="E4" t="s">
        <v>36</v>
      </c>
      <c r="G4" t="str">
        <f>_xlfn.CONCAT("Total a ",E25," años")</f>
        <v>Total a 25 años</v>
      </c>
      <c r="I4" s="26" t="str">
        <f>_xlfn.CONCAT("VPN @ ",100*G40,"%")</f>
        <v>VPN @ 4.9%</v>
      </c>
    </row>
    <row r="5" spans="1:10">
      <c r="D5" t="s">
        <v>3</v>
      </c>
      <c r="E5" s="31">
        <f>E8*E22</f>
        <v>1059728.04</v>
      </c>
      <c r="F5" t="s">
        <v>31</v>
      </c>
    </row>
    <row r="6" spans="1:10">
      <c r="D6" t="s">
        <v>3</v>
      </c>
      <c r="E6" s="31">
        <f>E5/E24</f>
        <v>53556.781725375251</v>
      </c>
      <c r="F6" t="s">
        <v>45</v>
      </c>
      <c r="G6" s="33">
        <f>E25*E6</f>
        <v>1338919.5431343813</v>
      </c>
      <c r="H6" t="s">
        <v>30</v>
      </c>
      <c r="I6" s="31">
        <f>G68</f>
        <v>810335.42082104366</v>
      </c>
      <c r="J6" t="s">
        <v>30</v>
      </c>
    </row>
    <row r="7" spans="1:10">
      <c r="D7" t="s">
        <v>4</v>
      </c>
      <c r="E7" s="27">
        <v>124.62</v>
      </c>
      <c r="F7" t="s">
        <v>27</v>
      </c>
      <c r="I7" s="34">
        <f>E25*E7</f>
        <v>3115.5</v>
      </c>
      <c r="J7" t="s">
        <v>35</v>
      </c>
    </row>
    <row r="8" spans="1:10">
      <c r="D8" t="s">
        <v>57</v>
      </c>
      <c r="E8" s="27">
        <v>1.33</v>
      </c>
      <c r="F8" t="s">
        <v>41</v>
      </c>
    </row>
    <row r="9" spans="1:10">
      <c r="D9" t="s">
        <v>58</v>
      </c>
      <c r="E9" s="32">
        <f>1000*E8/E24</f>
        <v>67.215848789609339</v>
      </c>
      <c r="F9" t="s">
        <v>11</v>
      </c>
      <c r="I9" s="31">
        <f>I6/I23</f>
        <v>40.680101649173615</v>
      </c>
      <c r="J9" t="s">
        <v>11</v>
      </c>
    </row>
    <row r="10" spans="1:10">
      <c r="E10" s="24"/>
      <c r="I10" s="22"/>
    </row>
    <row r="11" spans="1:10">
      <c r="E11" s="24"/>
    </row>
    <row r="12" spans="1:10">
      <c r="C12" t="s">
        <v>6</v>
      </c>
    </row>
    <row r="13" spans="1:10">
      <c r="D13" t="s">
        <v>5</v>
      </c>
      <c r="E13" t="s">
        <v>36</v>
      </c>
      <c r="G13" t="str">
        <f>_xlfn.CONCAT("Total a ",E25," años")</f>
        <v>Total a 25 años</v>
      </c>
      <c r="I13" s="26" t="str">
        <f>_xlfn.CONCAT("VPN @ ",100*G40,"%")</f>
        <v>VPN @ 4.9%</v>
      </c>
    </row>
    <row r="14" spans="1:10">
      <c r="D14" t="s">
        <v>32</v>
      </c>
      <c r="G14" s="36">
        <v>334000</v>
      </c>
      <c r="H14" t="s">
        <v>30</v>
      </c>
    </row>
    <row r="15" spans="1:10">
      <c r="D15" t="s">
        <v>37</v>
      </c>
      <c r="G15" s="36">
        <f>39962*2+872.35*25</f>
        <v>101732.75</v>
      </c>
      <c r="H15" t="s">
        <v>30</v>
      </c>
    </row>
    <row r="16" spans="1:10">
      <c r="D16" t="s">
        <v>34</v>
      </c>
      <c r="G16" s="33">
        <f>SUM(G14:G15)</f>
        <v>435732.75</v>
      </c>
      <c r="H16" t="s">
        <v>30</v>
      </c>
      <c r="I16" s="37">
        <v>580224.46832672751</v>
      </c>
      <c r="J16" t="s">
        <v>30</v>
      </c>
    </row>
    <row r="17" spans="3:10">
      <c r="D17" t="s">
        <v>38</v>
      </c>
      <c r="E17" s="23"/>
      <c r="G17" s="23"/>
      <c r="I17" s="31">
        <f>I16/I23</f>
        <v>29.128173031056065</v>
      </c>
      <c r="J17" t="s">
        <v>11</v>
      </c>
    </row>
    <row r="18" spans="3:10">
      <c r="D18" t="s">
        <v>4</v>
      </c>
      <c r="G18" s="41">
        <v>0</v>
      </c>
      <c r="H18" t="s">
        <v>35</v>
      </c>
    </row>
    <row r="21" spans="3:10">
      <c r="C21" t="s">
        <v>54</v>
      </c>
    </row>
    <row r="22" spans="3:10">
      <c r="D22" t="s">
        <v>38</v>
      </c>
      <c r="E22" s="27">
        <v>796788</v>
      </c>
      <c r="F22" t="s">
        <v>39</v>
      </c>
      <c r="G22" s="23"/>
      <c r="I22" s="22"/>
    </row>
    <row r="23" spans="3:10">
      <c r="D23" t="s">
        <v>38</v>
      </c>
      <c r="E23" s="34">
        <f>E22/1000</f>
        <v>796.78800000000001</v>
      </c>
      <c r="F23" t="s">
        <v>55</v>
      </c>
      <c r="I23" s="34">
        <f>E23*E25</f>
        <v>19919.7</v>
      </c>
      <c r="J23" t="str">
        <f>_xlfn.CONCAT("MWh/",E25," años")</f>
        <v>MWh/25 años</v>
      </c>
    </row>
    <row r="24" spans="3:10">
      <c r="D24" t="s">
        <v>28</v>
      </c>
      <c r="E24" s="41">
        <v>19.786999999999999</v>
      </c>
      <c r="F24" t="s">
        <v>29</v>
      </c>
    </row>
    <row r="25" spans="3:10">
      <c r="D25" t="s">
        <v>40</v>
      </c>
      <c r="E25" s="27">
        <v>25</v>
      </c>
      <c r="F25" t="s">
        <v>33</v>
      </c>
    </row>
    <row r="27" spans="3:10" ht="15.75">
      <c r="C27" s="2" t="s">
        <v>7</v>
      </c>
      <c r="I27" s="42"/>
      <c r="J27" s="42"/>
    </row>
    <row r="28" spans="3:10">
      <c r="G28" t="s">
        <v>43</v>
      </c>
      <c r="I28" s="42"/>
      <c r="J28" s="42"/>
    </row>
    <row r="29" spans="3:10" ht="16.5">
      <c r="C29" s="3" t="s">
        <v>8</v>
      </c>
      <c r="D29" s="4" t="s">
        <v>9</v>
      </c>
      <c r="E29" s="5" t="s">
        <v>10</v>
      </c>
      <c r="F29" s="6" t="s">
        <v>11</v>
      </c>
      <c r="G29" s="45">
        <f>I17</f>
        <v>29.128173031056065</v>
      </c>
      <c r="I29" s="43"/>
      <c r="J29" s="42"/>
    </row>
    <row r="30" spans="3:10" ht="16.5">
      <c r="C30" s="3" t="s">
        <v>12</v>
      </c>
      <c r="D30" s="4" t="s">
        <v>42</v>
      </c>
      <c r="E30" s="5" t="s">
        <v>13</v>
      </c>
      <c r="F30" s="6" t="s">
        <v>11</v>
      </c>
      <c r="G30" s="45">
        <f>I9</f>
        <v>40.680101649173615</v>
      </c>
      <c r="I30" s="43"/>
      <c r="J30" s="42"/>
    </row>
    <row r="31" spans="3:10" ht="18">
      <c r="C31" s="3" t="s">
        <v>14</v>
      </c>
      <c r="D31" s="4" t="s">
        <v>9</v>
      </c>
      <c r="E31" s="5" t="s">
        <v>15</v>
      </c>
      <c r="F31" s="6" t="s">
        <v>16</v>
      </c>
      <c r="G31" s="46">
        <f>G18</f>
        <v>0</v>
      </c>
      <c r="I31" s="44"/>
      <c r="J31" s="42"/>
    </row>
    <row r="32" spans="3:10" ht="18">
      <c r="C32" s="3" t="s">
        <v>17</v>
      </c>
      <c r="D32" s="4" t="s">
        <v>42</v>
      </c>
      <c r="E32" s="5" t="s">
        <v>18</v>
      </c>
      <c r="F32" s="6" t="s">
        <v>16</v>
      </c>
      <c r="G32" s="46">
        <f>I7/I23</f>
        <v>0.15640295787587161</v>
      </c>
      <c r="I32" s="44"/>
      <c r="J32" s="42"/>
    </row>
    <row r="33" spans="3:21" ht="18">
      <c r="C33" s="8" t="s">
        <v>19</v>
      </c>
      <c r="D33" s="9" t="s">
        <v>20</v>
      </c>
      <c r="E33" s="10" t="s">
        <v>21</v>
      </c>
      <c r="F33" s="11" t="s">
        <v>22</v>
      </c>
      <c r="G33" s="12">
        <f>(G29-G30)/(G32-G31)</f>
        <v>-73.860039317707006</v>
      </c>
      <c r="I33" s="43"/>
      <c r="J33" s="42"/>
    </row>
    <row r="34" spans="3:21" ht="15.75" thickBot="1">
      <c r="I34" s="42"/>
      <c r="J34" s="42"/>
    </row>
    <row r="35" spans="3:21"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5"/>
    </row>
    <row r="36" spans="3:21">
      <c r="K36" s="16"/>
      <c r="U36" s="17"/>
    </row>
    <row r="37" spans="3:21">
      <c r="K37" s="16"/>
      <c r="U37" s="17"/>
    </row>
    <row r="38" spans="3:21">
      <c r="F38" t="s">
        <v>50</v>
      </c>
      <c r="G38" s="38">
        <v>0.03</v>
      </c>
      <c r="K38" s="16"/>
      <c r="U38" s="17"/>
    </row>
    <row r="39" spans="3:21">
      <c r="F39" t="s">
        <v>48</v>
      </c>
      <c r="G39" s="38">
        <v>7.9000000000000001E-2</v>
      </c>
      <c r="K39" s="16"/>
      <c r="U39" s="17"/>
    </row>
    <row r="40" spans="3:21">
      <c r="F40" t="s">
        <v>49</v>
      </c>
      <c r="G40" s="38">
        <f>G39-G38</f>
        <v>4.9000000000000002E-2</v>
      </c>
      <c r="K40" s="16"/>
      <c r="U40" s="17"/>
    </row>
    <row r="41" spans="3:21">
      <c r="E41" s="30" t="s">
        <v>52</v>
      </c>
      <c r="F41" s="30" t="s">
        <v>53</v>
      </c>
      <c r="G41" s="30" t="s">
        <v>51</v>
      </c>
      <c r="K41" s="16"/>
      <c r="U41" s="17"/>
    </row>
    <row r="42" spans="3:21">
      <c r="E42" s="39">
        <v>0</v>
      </c>
      <c r="F42" s="33">
        <f>E6</f>
        <v>53556.781725375251</v>
      </c>
      <c r="G42" s="33">
        <f>F42</f>
        <v>53556.781725375251</v>
      </c>
      <c r="K42" s="16"/>
      <c r="U42" s="17"/>
    </row>
    <row r="43" spans="3:21">
      <c r="E43" s="39">
        <v>1</v>
      </c>
      <c r="F43" s="33">
        <f>F42*(1+$G$38)</f>
        <v>55163.485177136507</v>
      </c>
      <c r="G43" s="33">
        <f t="shared" ref="G43:G67" si="0">F43/(1+$G$39)^E43</f>
        <v>51124.638718384158</v>
      </c>
      <c r="K43" s="16"/>
      <c r="U43" s="17"/>
    </row>
    <row r="44" spans="3:21">
      <c r="E44" s="39">
        <f>E43+1</f>
        <v>2</v>
      </c>
      <c r="F44" s="33">
        <f t="shared" ref="F44:F67" si="1">F43*(1+$G$38)</f>
        <v>56818.389732450603</v>
      </c>
      <c r="G44" s="33">
        <f t="shared" si="0"/>
        <v>48802.945208466816</v>
      </c>
      <c r="K44" s="16"/>
      <c r="U44" s="17"/>
    </row>
    <row r="45" spans="3:21">
      <c r="E45" s="39">
        <f t="shared" ref="E45:E67" si="2">E44+1</f>
        <v>3</v>
      </c>
      <c r="F45" s="33">
        <f t="shared" si="1"/>
        <v>58522.94142442412</v>
      </c>
      <c r="G45" s="33">
        <f t="shared" si="0"/>
        <v>46586.685416794084</v>
      </c>
      <c r="K45" s="18" t="s">
        <v>23</v>
      </c>
      <c r="U45" s="17"/>
    </row>
    <row r="46" spans="3:21">
      <c r="E46" s="39">
        <f t="shared" si="2"/>
        <v>4</v>
      </c>
      <c r="F46" s="33">
        <f t="shared" si="1"/>
        <v>60278.629667156842</v>
      </c>
      <c r="G46" s="33">
        <f t="shared" si="0"/>
        <v>44471.071343186202</v>
      </c>
      <c r="K46" s="16" t="s">
        <v>24</v>
      </c>
      <c r="U46" s="17"/>
    </row>
    <row r="47" spans="3:21">
      <c r="E47" s="39">
        <f t="shared" si="2"/>
        <v>5</v>
      </c>
      <c r="F47" s="33">
        <f t="shared" si="1"/>
        <v>62086.988557171549</v>
      </c>
      <c r="G47" s="33">
        <f t="shared" si="0"/>
        <v>42451.532422133263</v>
      </c>
      <c r="K47" s="16" t="s">
        <v>25</v>
      </c>
      <c r="U47" s="17"/>
    </row>
    <row r="48" spans="3:21">
      <c r="E48" s="39">
        <f t="shared" si="2"/>
        <v>6</v>
      </c>
      <c r="F48" s="33">
        <f t="shared" si="1"/>
        <v>63949.598213886697</v>
      </c>
      <c r="G48" s="33">
        <f t="shared" si="0"/>
        <v>40523.70564856095</v>
      </c>
      <c r="K48" s="16" t="s">
        <v>26</v>
      </c>
      <c r="U48" s="17"/>
    </row>
    <row r="49" spans="5:21" ht="15.75" thickBot="1">
      <c r="E49" s="39">
        <f t="shared" si="2"/>
        <v>7</v>
      </c>
      <c r="F49" s="33">
        <f t="shared" si="1"/>
        <v>65868.086160303297</v>
      </c>
      <c r="G49" s="33">
        <f t="shared" si="0"/>
        <v>38683.426152009059</v>
      </c>
      <c r="K49" s="19"/>
      <c r="L49" s="20"/>
      <c r="M49" s="20"/>
      <c r="N49" s="20"/>
      <c r="O49" s="20"/>
      <c r="P49" s="20"/>
      <c r="Q49" s="20"/>
      <c r="R49" s="20"/>
      <c r="S49" s="20"/>
      <c r="T49" s="20"/>
      <c r="U49" s="21"/>
    </row>
    <row r="50" spans="5:21">
      <c r="E50" s="39">
        <f t="shared" si="2"/>
        <v>8</v>
      </c>
      <c r="F50" s="33">
        <f t="shared" si="1"/>
        <v>67844.128745112394</v>
      </c>
      <c r="G50" s="33">
        <f t="shared" si="0"/>
        <v>36926.718198859438</v>
      </c>
    </row>
    <row r="51" spans="5:21">
      <c r="E51" s="39">
        <f t="shared" si="2"/>
        <v>9</v>
      </c>
      <c r="F51" s="33">
        <f t="shared" si="1"/>
        <v>69879.452607465762</v>
      </c>
      <c r="G51" s="33">
        <f t="shared" si="0"/>
        <v>35249.786603174442</v>
      </c>
    </row>
    <row r="52" spans="5:21">
      <c r="E52" s="39">
        <f t="shared" si="2"/>
        <v>10</v>
      </c>
      <c r="F52" s="33">
        <f t="shared" si="1"/>
        <v>71975.836185689739</v>
      </c>
      <c r="G52" s="33">
        <f t="shared" si="0"/>
        <v>33649.008527590064</v>
      </c>
    </row>
    <row r="53" spans="5:21">
      <c r="E53" s="39">
        <f t="shared" si="2"/>
        <v>11</v>
      </c>
      <c r="F53" s="33">
        <f t="shared" si="1"/>
        <v>74135.111271260437</v>
      </c>
      <c r="G53" s="33">
        <f t="shared" si="0"/>
        <v>32120.925656550298</v>
      </c>
    </row>
    <row r="54" spans="5:21">
      <c r="E54" s="39">
        <f t="shared" si="2"/>
        <v>12</v>
      </c>
      <c r="F54" s="33">
        <f t="shared" si="1"/>
        <v>76359.164609398256</v>
      </c>
      <c r="G54" s="33">
        <f t="shared" si="0"/>
        <v>30662.236724973875</v>
      </c>
    </row>
    <row r="55" spans="5:21">
      <c r="E55" s="39">
        <f t="shared" si="2"/>
        <v>13</v>
      </c>
      <c r="F55" s="33">
        <f t="shared" si="1"/>
        <v>78649.939547680202</v>
      </c>
      <c r="G55" s="33">
        <f t="shared" si="0"/>
        <v>29269.79038621232</v>
      </c>
    </row>
    <row r="56" spans="5:21">
      <c r="E56" s="39">
        <f t="shared" si="2"/>
        <v>14</v>
      </c>
      <c r="F56" s="33">
        <f t="shared" si="1"/>
        <v>81009.437734110616</v>
      </c>
      <c r="G56" s="33">
        <f t="shared" si="0"/>
        <v>27940.578403891286</v>
      </c>
    </row>
    <row r="57" spans="5:21">
      <c r="E57" s="39">
        <f t="shared" si="2"/>
        <v>15</v>
      </c>
      <c r="F57" s="33">
        <f t="shared" si="1"/>
        <v>83439.720866133939</v>
      </c>
      <c r="G57" s="33">
        <f t="shared" si="0"/>
        <v>26671.729152926804</v>
      </c>
    </row>
    <row r="58" spans="5:21">
      <c r="E58" s="39">
        <f t="shared" si="2"/>
        <v>16</v>
      </c>
      <c r="F58" s="33">
        <f t="shared" si="1"/>
        <v>85942.912492117961</v>
      </c>
      <c r="G58" s="33">
        <f t="shared" si="0"/>
        <v>25460.501415676197</v>
      </c>
    </row>
    <row r="59" spans="5:21">
      <c r="E59" s="39">
        <f t="shared" si="2"/>
        <v>17</v>
      </c>
      <c r="F59" s="33">
        <f t="shared" si="1"/>
        <v>88521.199866881507</v>
      </c>
      <c r="G59" s="33">
        <f t="shared" si="0"/>
        <v>24304.278459820653</v>
      </c>
    </row>
    <row r="60" spans="5:21">
      <c r="E60" s="39">
        <f t="shared" si="2"/>
        <v>18</v>
      </c>
      <c r="F60" s="33">
        <f t="shared" si="1"/>
        <v>91176.83586288795</v>
      </c>
      <c r="G60" s="33">
        <f t="shared" si="0"/>
        <v>23200.562385185611</v>
      </c>
    </row>
    <row r="61" spans="5:21">
      <c r="E61" s="39">
        <f t="shared" si="2"/>
        <v>19</v>
      </c>
      <c r="F61" s="33">
        <f t="shared" si="1"/>
        <v>93912.140938774595</v>
      </c>
      <c r="G61" s="33">
        <f t="shared" si="0"/>
        <v>22146.968727285617</v>
      </c>
    </row>
    <row r="62" spans="5:21">
      <c r="E62" s="39">
        <f t="shared" si="2"/>
        <v>20</v>
      </c>
      <c r="F62" s="33">
        <f t="shared" si="1"/>
        <v>96729.50516693783</v>
      </c>
      <c r="G62" s="33">
        <f t="shared" si="0"/>
        <v>21141.221305935298</v>
      </c>
    </row>
    <row r="63" spans="5:21">
      <c r="E63" s="39">
        <f t="shared" si="2"/>
        <v>21</v>
      </c>
      <c r="F63" s="33">
        <f t="shared" si="1"/>
        <v>99631.390321945961</v>
      </c>
      <c r="G63" s="33">
        <f t="shared" si="0"/>
        <v>20181.147307797368</v>
      </c>
    </row>
    <row r="64" spans="5:21">
      <c r="E64" s="39">
        <f t="shared" si="2"/>
        <v>22</v>
      </c>
      <c r="F64" s="33">
        <f t="shared" si="1"/>
        <v>102620.33203160434</v>
      </c>
      <c r="G64" s="33">
        <f t="shared" si="0"/>
        <v>19264.672592244013</v>
      </c>
    </row>
    <row r="65" spans="4:7">
      <c r="E65" s="39">
        <f t="shared" si="2"/>
        <v>23</v>
      </c>
      <c r="F65" s="33">
        <f t="shared" si="1"/>
        <v>105698.94199255247</v>
      </c>
      <c r="G65" s="33">
        <f t="shared" si="0"/>
        <v>18389.817210390484</v>
      </c>
    </row>
    <row r="66" spans="4:7">
      <c r="E66" s="39">
        <f t="shared" si="2"/>
        <v>24</v>
      </c>
      <c r="F66" s="33">
        <f t="shared" si="1"/>
        <v>108869.91025232905</v>
      </c>
      <c r="G66" s="33">
        <f t="shared" si="0"/>
        <v>17554.691127620208</v>
      </c>
    </row>
    <row r="67" spans="4:7">
      <c r="E67" s="39">
        <f t="shared" si="2"/>
        <v>25</v>
      </c>
      <c r="F67" s="33">
        <f t="shared" si="1"/>
        <v>112136.00755989892</v>
      </c>
      <c r="G67" s="33">
        <f t="shared" si="0"/>
        <v>16757.490140360344</v>
      </c>
    </row>
    <row r="68" spans="4:7">
      <c r="E68" s="40" t="s">
        <v>43</v>
      </c>
      <c r="F68" s="33">
        <f>SUM(F42:F66)</f>
        <v>1952640.8611507881</v>
      </c>
      <c r="G68" s="33">
        <f>SUM(G42:G66)</f>
        <v>810335.42082104366</v>
      </c>
    </row>
    <row r="75" spans="4:7" ht="17.25" customHeight="1">
      <c r="D75" s="121" t="s">
        <v>239</v>
      </c>
      <c r="E75" s="121" t="s">
        <v>145</v>
      </c>
      <c r="F75" s="121" t="s">
        <v>126</v>
      </c>
    </row>
    <row r="76" spans="4:7" ht="17.25" customHeight="1">
      <c r="D76" s="112" t="s">
        <v>38</v>
      </c>
      <c r="E76" s="113">
        <f>E22</f>
        <v>796788</v>
      </c>
      <c r="F76" s="114" t="s">
        <v>39</v>
      </c>
    </row>
    <row r="77" spans="4:7" ht="17.25" customHeight="1">
      <c r="D77" s="112" t="s">
        <v>234</v>
      </c>
      <c r="E77" s="115">
        <f>G40</f>
        <v>4.9000000000000002E-2</v>
      </c>
      <c r="F77" s="114" t="s">
        <v>73</v>
      </c>
    </row>
    <row r="78" spans="4:7" ht="17.25" customHeight="1">
      <c r="D78" s="112" t="s">
        <v>28</v>
      </c>
      <c r="E78" s="116">
        <f>E24</f>
        <v>19.786999999999999</v>
      </c>
      <c r="F78" s="114" t="s">
        <v>29</v>
      </c>
    </row>
    <row r="79" spans="4:7" ht="17.25" customHeight="1">
      <c r="D79" s="112" t="s">
        <v>40</v>
      </c>
      <c r="E79" s="113">
        <f>E25</f>
        <v>25</v>
      </c>
      <c r="F79" s="114" t="s">
        <v>33</v>
      </c>
    </row>
    <row r="80" spans="4:7" ht="17.25" customHeight="1">
      <c r="D80" s="112" t="s">
        <v>1</v>
      </c>
      <c r="E80" s="112" t="str">
        <f>D4</f>
        <v>Generación mixta CFE</v>
      </c>
      <c r="F80" s="114"/>
    </row>
    <row r="81" spans="4:6" ht="17.25" customHeight="1">
      <c r="D81" s="112" t="s">
        <v>4</v>
      </c>
      <c r="E81" s="113">
        <f>E7</f>
        <v>124.62</v>
      </c>
      <c r="F81" s="114" t="s">
        <v>237</v>
      </c>
    </row>
    <row r="82" spans="4:6" ht="17.25" customHeight="1">
      <c r="D82" s="112" t="s">
        <v>240</v>
      </c>
      <c r="E82" s="117">
        <f>E8</f>
        <v>1.33</v>
      </c>
      <c r="F82" s="114" t="s">
        <v>41</v>
      </c>
    </row>
    <row r="83" spans="4:6" ht="17.25" customHeight="1">
      <c r="D83" s="112" t="s">
        <v>235</v>
      </c>
      <c r="E83" s="118">
        <f>I9</f>
        <v>40.680101649173615</v>
      </c>
      <c r="F83" s="114" t="s">
        <v>11</v>
      </c>
    </row>
    <row r="84" spans="4:6" ht="17.25" customHeight="1">
      <c r="D84" s="112" t="s">
        <v>6</v>
      </c>
      <c r="E84" s="112" t="str">
        <f>D13</f>
        <v>Generación Distribuida</v>
      </c>
      <c r="F84" s="114"/>
    </row>
    <row r="85" spans="4:6" ht="17.25" customHeight="1">
      <c r="D85" s="112" t="s">
        <v>236</v>
      </c>
      <c r="E85" s="117">
        <f>G14+G15</f>
        <v>435732.75</v>
      </c>
      <c r="F85" s="114" t="s">
        <v>30</v>
      </c>
    </row>
    <row r="86" spans="4:6" ht="17.25" customHeight="1">
      <c r="D86" s="112" t="s">
        <v>233</v>
      </c>
      <c r="E86" s="119">
        <f>I16</f>
        <v>580224.46832672751</v>
      </c>
      <c r="F86" s="114" t="s">
        <v>30</v>
      </c>
    </row>
    <row r="87" spans="4:6" ht="17.25" customHeight="1">
      <c r="D87" s="112" t="s">
        <v>238</v>
      </c>
      <c r="E87" s="119">
        <f>I17</f>
        <v>29.128173031056065</v>
      </c>
      <c r="F87" s="114" t="s">
        <v>11</v>
      </c>
    </row>
    <row r="88" spans="4:6" ht="17.25" customHeight="1">
      <c r="D88" s="112" t="s">
        <v>4</v>
      </c>
      <c r="E88" s="116">
        <f>G18</f>
        <v>0</v>
      </c>
      <c r="F88" s="114" t="s">
        <v>237</v>
      </c>
    </row>
    <row r="89" spans="4:6" ht="17.25" customHeight="1">
      <c r="D89" s="112" t="s">
        <v>19</v>
      </c>
      <c r="E89" s="117">
        <f>G33</f>
        <v>-73.860039317707006</v>
      </c>
      <c r="F89" s="120" t="s">
        <v>22</v>
      </c>
    </row>
  </sheetData>
  <hyperlinks>
    <hyperlink ref="K45" r:id="rId1" xr:uid="{A90931C4-1CB7-4E74-94D1-9AB9A1FF2702}"/>
  </hyperlinks>
  <pageMargins left="0.7" right="0.7" top="0.75" bottom="0.75" header="0.3" footer="0.3"/>
  <ignoredErrors>
    <ignoredError sqref="E7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B064-9552-41BE-8495-AB71A6A093BA}">
  <dimension ref="A1:J170"/>
  <sheetViews>
    <sheetView topLeftCell="C68" workbookViewId="0">
      <selection activeCell="V129" sqref="V129"/>
    </sheetView>
  </sheetViews>
  <sheetFormatPr baseColWidth="10" defaultRowHeight="15"/>
  <cols>
    <col min="3" max="3" width="12.28515625" customWidth="1"/>
    <col min="4" max="4" width="37.7109375" customWidth="1"/>
    <col min="5" max="5" width="15.5703125" bestFit="1" customWidth="1"/>
    <col min="6" max="7" width="17.28515625" style="22" customWidth="1"/>
    <col min="8" max="8" width="12.5703125" style="22" bestFit="1" customWidth="1"/>
    <col min="9" max="10" width="10.7109375" style="22" customWidth="1"/>
  </cols>
  <sheetData>
    <row r="1" spans="1:10" ht="18.75">
      <c r="A1" s="1" t="s">
        <v>124</v>
      </c>
      <c r="F1" s="35">
        <v>499.38</v>
      </c>
      <c r="G1" s="35" t="s">
        <v>60</v>
      </c>
    </row>
    <row r="3" spans="1:10" ht="18.75">
      <c r="B3" s="1" t="s">
        <v>128</v>
      </c>
    </row>
    <row r="4" spans="1:10">
      <c r="C4" t="s">
        <v>127</v>
      </c>
      <c r="D4" t="s">
        <v>125</v>
      </c>
      <c r="E4" s="30" t="s">
        <v>126</v>
      </c>
      <c r="F4" s="58" t="s">
        <v>151</v>
      </c>
      <c r="G4" s="58"/>
    </row>
    <row r="5" spans="1:10">
      <c r="D5" t="s">
        <v>123</v>
      </c>
      <c r="E5" s="68" t="s">
        <v>120</v>
      </c>
      <c r="F5" s="59">
        <v>1</v>
      </c>
    </row>
    <row r="6" spans="1:10">
      <c r="E6" s="69" t="s">
        <v>119</v>
      </c>
      <c r="F6" s="55">
        <v>1</v>
      </c>
      <c r="G6" s="55"/>
    </row>
    <row r="7" spans="1:10">
      <c r="D7" t="s">
        <v>122</v>
      </c>
      <c r="E7" s="68" t="s">
        <v>120</v>
      </c>
      <c r="F7" s="59">
        <v>25</v>
      </c>
    </row>
    <row r="8" spans="1:10">
      <c r="E8" s="69" t="s">
        <v>119</v>
      </c>
      <c r="F8" s="55">
        <v>12</v>
      </c>
      <c r="G8" s="55"/>
    </row>
    <row r="9" spans="1:10">
      <c r="D9" t="s">
        <v>121</v>
      </c>
      <c r="E9" s="68" t="s">
        <v>120</v>
      </c>
      <c r="F9" s="59">
        <v>1</v>
      </c>
    </row>
    <row r="10" spans="1:10">
      <c r="E10" s="69" t="s">
        <v>119</v>
      </c>
      <c r="F10" s="55">
        <v>4</v>
      </c>
      <c r="G10" s="55"/>
    </row>
    <row r="11" spans="1:10">
      <c r="D11" t="s">
        <v>118</v>
      </c>
      <c r="E11" s="68" t="s">
        <v>60</v>
      </c>
      <c r="F11" s="51">
        <f>F27</f>
        <v>499.38</v>
      </c>
      <c r="G11" s="55"/>
    </row>
    <row r="12" spans="1:10">
      <c r="D12" t="s">
        <v>97</v>
      </c>
      <c r="E12" s="68" t="s">
        <v>96</v>
      </c>
      <c r="F12" s="51">
        <f>F29</f>
        <v>1595.5544875645801</v>
      </c>
    </row>
    <row r="13" spans="1:10">
      <c r="D13" t="s">
        <v>117</v>
      </c>
      <c r="E13" s="68" t="s">
        <v>11</v>
      </c>
      <c r="F13" s="22">
        <f>F47/F37*1000</f>
        <v>67.157212021691038</v>
      </c>
    </row>
    <row r="14" spans="1:10">
      <c r="D14" t="s">
        <v>116</v>
      </c>
      <c r="E14" s="68" t="s">
        <v>115</v>
      </c>
      <c r="F14" s="53">
        <v>0.03</v>
      </c>
      <c r="G14" s="57"/>
      <c r="H14" s="57"/>
      <c r="I14" s="57"/>
      <c r="J14" s="57"/>
    </row>
    <row r="15" spans="1:10">
      <c r="D15" t="s">
        <v>114</v>
      </c>
      <c r="E15" s="68" t="s">
        <v>30</v>
      </c>
      <c r="F15" s="22">
        <v>334000</v>
      </c>
    </row>
    <row r="16" spans="1:10">
      <c r="C16" t="s">
        <v>113</v>
      </c>
      <c r="D16" t="s">
        <v>112</v>
      </c>
      <c r="E16" s="68" t="s">
        <v>108</v>
      </c>
      <c r="F16" s="22">
        <f>F32/F37*1000</f>
        <v>67.215848789609339</v>
      </c>
    </row>
    <row r="17" spans="3:6">
      <c r="D17" t="s">
        <v>111</v>
      </c>
      <c r="E17" s="68" t="s">
        <v>73</v>
      </c>
      <c r="F17" s="56">
        <v>1.4999999999999999E-2</v>
      </c>
    </row>
    <row r="18" spans="3:6">
      <c r="C18" t="s">
        <v>110</v>
      </c>
      <c r="D18" t="s">
        <v>109</v>
      </c>
      <c r="E18" s="68" t="s">
        <v>30</v>
      </c>
      <c r="F18" s="22">
        <f>2*39962.142</f>
        <v>79924.284</v>
      </c>
    </row>
    <row r="19" spans="3:6">
      <c r="D19" t="s">
        <v>107</v>
      </c>
      <c r="E19" s="68"/>
    </row>
    <row r="20" spans="3:6">
      <c r="D20" s="54" t="s">
        <v>106</v>
      </c>
      <c r="E20" s="68" t="s">
        <v>73</v>
      </c>
      <c r="F20" s="53">
        <v>0.6</v>
      </c>
    </row>
    <row r="21" spans="3:6">
      <c r="D21" s="54" t="s">
        <v>105</v>
      </c>
      <c r="E21" s="68" t="s">
        <v>73</v>
      </c>
      <c r="F21" s="53">
        <v>0.09</v>
      </c>
    </row>
    <row r="22" spans="3:6">
      <c r="D22" s="54" t="s">
        <v>104</v>
      </c>
      <c r="E22" s="68" t="s">
        <v>103</v>
      </c>
      <c r="F22" s="55">
        <v>1</v>
      </c>
    </row>
    <row r="23" spans="3:6">
      <c r="D23" t="s">
        <v>150</v>
      </c>
      <c r="E23" s="68" t="s">
        <v>73</v>
      </c>
      <c r="F23" s="53">
        <f>1-F20</f>
        <v>0.4</v>
      </c>
    </row>
    <row r="24" spans="3:6">
      <c r="D24" s="54" t="s">
        <v>102</v>
      </c>
      <c r="E24" s="68" t="s">
        <v>73</v>
      </c>
      <c r="F24" s="53">
        <v>7.0000000000000007E-2</v>
      </c>
    </row>
    <row r="25" spans="3:6">
      <c r="D25" s="52" t="s">
        <v>101</v>
      </c>
      <c r="E25" s="68" t="s">
        <v>30</v>
      </c>
      <c r="F25" s="22">
        <f>0.3*F15</f>
        <v>100200</v>
      </c>
    </row>
    <row r="26" spans="3:6">
      <c r="E26" s="68"/>
    </row>
    <row r="27" spans="3:6">
      <c r="D27" t="s">
        <v>98</v>
      </c>
      <c r="E27" s="68" t="s">
        <v>60</v>
      </c>
      <c r="F27" s="29">
        <v>499.38</v>
      </c>
    </row>
    <row r="28" spans="3:6">
      <c r="D28" t="s">
        <v>153</v>
      </c>
      <c r="E28" s="68" t="s">
        <v>154</v>
      </c>
      <c r="F28" s="29">
        <v>4.371382157711178</v>
      </c>
    </row>
    <row r="29" spans="3:6">
      <c r="D29" t="s">
        <v>97</v>
      </c>
      <c r="E29" s="68" t="s">
        <v>96</v>
      </c>
      <c r="F29" s="28">
        <f>F30/F27</f>
        <v>1595.5544875645801</v>
      </c>
    </row>
    <row r="30" spans="3:6">
      <c r="D30" t="s">
        <v>100</v>
      </c>
      <c r="E30" s="68" t="s">
        <v>99</v>
      </c>
      <c r="F30" s="28">
        <v>796788</v>
      </c>
    </row>
    <row r="31" spans="3:6">
      <c r="E31" s="68"/>
      <c r="F31" s="51"/>
    </row>
    <row r="32" spans="3:6">
      <c r="C32" t="s">
        <v>94</v>
      </c>
      <c r="D32" t="s">
        <v>155</v>
      </c>
      <c r="E32" s="68" t="s">
        <v>41</v>
      </c>
      <c r="F32" s="51">
        <v>1.33</v>
      </c>
    </row>
    <row r="33" spans="4:6">
      <c r="D33" t="s">
        <v>95</v>
      </c>
      <c r="E33" s="68" t="s">
        <v>99</v>
      </c>
      <c r="F33" s="28">
        <v>1687728</v>
      </c>
    </row>
    <row r="34" spans="4:6">
      <c r="D34" t="s">
        <v>93</v>
      </c>
      <c r="E34" s="68" t="s">
        <v>89</v>
      </c>
      <c r="F34" s="22">
        <v>385633.62</v>
      </c>
    </row>
    <row r="35" spans="4:6">
      <c r="D35" t="s">
        <v>92</v>
      </c>
      <c r="E35" s="68" t="s">
        <v>91</v>
      </c>
      <c r="F35">
        <v>12</v>
      </c>
    </row>
    <row r="36" spans="4:6">
      <c r="D36" t="s">
        <v>90</v>
      </c>
      <c r="E36" s="68" t="s">
        <v>89</v>
      </c>
      <c r="F36" s="22">
        <f>F34*F35</f>
        <v>4627603.4399999995</v>
      </c>
    </row>
    <row r="37" spans="4:6">
      <c r="D37" t="s">
        <v>28</v>
      </c>
      <c r="E37" s="68" t="s">
        <v>29</v>
      </c>
      <c r="F37" s="50">
        <v>19.786999999999999</v>
      </c>
    </row>
    <row r="40" spans="4:6">
      <c r="D40" t="s">
        <v>88</v>
      </c>
      <c r="E40" t="s">
        <v>87</v>
      </c>
      <c r="F40" t="s">
        <v>41</v>
      </c>
    </row>
    <row r="41" spans="4:6">
      <c r="D41" t="s">
        <v>181</v>
      </c>
      <c r="E41" s="49">
        <v>6</v>
      </c>
      <c r="F41" s="48">
        <v>1.6143002731833309</v>
      </c>
    </row>
    <row r="42" spans="4:6">
      <c r="D42" t="s">
        <v>157</v>
      </c>
      <c r="E42" s="49">
        <v>7</v>
      </c>
      <c r="F42" s="48">
        <v>1.5854991058004273</v>
      </c>
    </row>
    <row r="43" spans="4:6">
      <c r="D43" t="s">
        <v>182</v>
      </c>
      <c r="E43" s="49">
        <v>8</v>
      </c>
      <c r="F43" s="48">
        <v>1.5365409675952779</v>
      </c>
    </row>
    <row r="44" spans="4:6">
      <c r="D44" t="s">
        <v>156</v>
      </c>
      <c r="E44" s="49">
        <v>9</v>
      </c>
      <c r="F44" s="48">
        <v>1.4056025441171862</v>
      </c>
    </row>
    <row r="45" spans="4:6">
      <c r="D45" t="s">
        <v>183</v>
      </c>
      <c r="E45" s="49">
        <v>10</v>
      </c>
      <c r="F45" s="48">
        <v>1.4008858345430508</v>
      </c>
    </row>
    <row r="46" spans="4:6">
      <c r="D46" t="s">
        <v>161</v>
      </c>
      <c r="E46" s="49">
        <v>11</v>
      </c>
      <c r="F46" s="48">
        <v>1.3434153834753613</v>
      </c>
    </row>
    <row r="47" spans="4:6">
      <c r="D47" t="s">
        <v>184</v>
      </c>
      <c r="E47" s="49">
        <v>12</v>
      </c>
      <c r="F47" s="48">
        <v>1.3288397542732004</v>
      </c>
    </row>
    <row r="48" spans="4:6">
      <c r="D48" t="s">
        <v>46</v>
      </c>
      <c r="E48" t="s">
        <v>41</v>
      </c>
      <c r="F48" s="22">
        <v>1.33</v>
      </c>
    </row>
    <row r="49" spans="2:7">
      <c r="C49" s="73" t="s">
        <v>180</v>
      </c>
      <c r="D49" t="s">
        <v>130</v>
      </c>
    </row>
    <row r="57" spans="2:7" ht="18.75">
      <c r="B57" s="1" t="s">
        <v>129</v>
      </c>
    </row>
    <row r="58" spans="2:7">
      <c r="C58" t="s">
        <v>185</v>
      </c>
    </row>
    <row r="60" spans="2:7">
      <c r="B60" t="s">
        <v>86</v>
      </c>
      <c r="D60" t="s">
        <v>85</v>
      </c>
    </row>
    <row r="61" spans="2:7">
      <c r="B61" t="s">
        <v>84</v>
      </c>
      <c r="D61" t="s">
        <v>83</v>
      </c>
    </row>
    <row r="63" spans="2:7">
      <c r="D63" t="s">
        <v>84</v>
      </c>
      <c r="F63" t="s">
        <v>82</v>
      </c>
      <c r="G63" s="22" t="s">
        <v>81</v>
      </c>
    </row>
    <row r="64" spans="2:7">
      <c r="D64" t="s">
        <v>80</v>
      </c>
      <c r="E64" t="s">
        <v>71</v>
      </c>
      <c r="F64">
        <v>25</v>
      </c>
      <c r="G64"/>
    </row>
    <row r="65" spans="4:7">
      <c r="D65" t="s">
        <v>65</v>
      </c>
      <c r="E65" t="s">
        <v>30</v>
      </c>
      <c r="F65" s="22">
        <v>334000</v>
      </c>
    </row>
    <row r="66" spans="4:7">
      <c r="D66" t="s">
        <v>79</v>
      </c>
      <c r="E66" t="s">
        <v>30</v>
      </c>
      <c r="F66" s="22" t="s">
        <v>64</v>
      </c>
      <c r="G66" s="22">
        <v>133600</v>
      </c>
    </row>
    <row r="67" spans="4:7">
      <c r="D67" t="s">
        <v>78</v>
      </c>
      <c r="E67" t="s">
        <v>30</v>
      </c>
      <c r="F67" s="22" t="s">
        <v>64</v>
      </c>
      <c r="G67" s="22">
        <v>200400</v>
      </c>
    </row>
    <row r="68" spans="4:7">
      <c r="D68" t="s">
        <v>77</v>
      </c>
      <c r="E68" t="s">
        <v>30</v>
      </c>
      <c r="F68" s="22">
        <v>1629531.6219089145</v>
      </c>
      <c r="G68" s="22">
        <v>1575423.6219089145</v>
      </c>
    </row>
    <row r="69" spans="4:7">
      <c r="D69" t="s">
        <v>76</v>
      </c>
      <c r="E69" t="s">
        <v>73</v>
      </c>
      <c r="F69" s="60" t="s">
        <v>195</v>
      </c>
      <c r="G69" s="60" t="s">
        <v>196</v>
      </c>
    </row>
    <row r="70" spans="4:7">
      <c r="D70" t="s">
        <v>75</v>
      </c>
      <c r="E70" t="s">
        <v>30</v>
      </c>
      <c r="F70" s="22">
        <v>538593.99112556595</v>
      </c>
      <c r="G70" s="22">
        <v>580224.46832672751</v>
      </c>
    </row>
    <row r="71" spans="4:7">
      <c r="D71" t="s">
        <v>74</v>
      </c>
      <c r="E71" t="s">
        <v>73</v>
      </c>
      <c r="F71" s="87">
        <v>0.2992240988500261</v>
      </c>
      <c r="G71" s="87">
        <v>0.37143241309837638</v>
      </c>
    </row>
    <row r="72" spans="4:7">
      <c r="D72" t="s">
        <v>72</v>
      </c>
      <c r="E72" t="s">
        <v>71</v>
      </c>
      <c r="F72" s="88">
        <v>4.1044189846720744</v>
      </c>
      <c r="G72" s="88">
        <v>5.0096778317597401</v>
      </c>
    </row>
    <row r="73" spans="4:7">
      <c r="D73" t="s">
        <v>70</v>
      </c>
      <c r="E73" t="s">
        <v>64</v>
      </c>
      <c r="F73" t="s">
        <v>64</v>
      </c>
      <c r="G73">
        <v>3.8908694031052171</v>
      </c>
    </row>
    <row r="75" spans="4:7">
      <c r="D75" t="s">
        <v>84</v>
      </c>
      <c r="F75" t="s">
        <v>69</v>
      </c>
      <c r="G75" s="22" t="s">
        <v>68</v>
      </c>
    </row>
    <row r="76" spans="4:7">
      <c r="D76" t="s">
        <v>67</v>
      </c>
      <c r="E76" t="s">
        <v>30</v>
      </c>
      <c r="F76" s="22">
        <v>1629531.6219089145</v>
      </c>
      <c r="G76" s="22">
        <v>65181.264876356581</v>
      </c>
    </row>
    <row r="77" spans="4:7">
      <c r="D77" t="s">
        <v>66</v>
      </c>
      <c r="E77" t="s">
        <v>30</v>
      </c>
      <c r="F77" s="22">
        <v>1575423.6219089145</v>
      </c>
      <c r="G77" s="22">
        <v>63016.944876356589</v>
      </c>
    </row>
    <row r="78" spans="4:7">
      <c r="D78" t="s">
        <v>65</v>
      </c>
      <c r="E78" t="s">
        <v>30</v>
      </c>
      <c r="F78" s="22">
        <v>334000</v>
      </c>
      <c r="G78" s="22" t="s">
        <v>64</v>
      </c>
    </row>
    <row r="79" spans="4:7">
      <c r="D79" t="s">
        <v>63</v>
      </c>
      <c r="E79" t="s">
        <v>30</v>
      </c>
      <c r="F79" s="22">
        <v>2046362.4177125134</v>
      </c>
      <c r="G79" s="22">
        <v>81854.496708500534</v>
      </c>
    </row>
    <row r="80" spans="4:7">
      <c r="D80" t="s">
        <v>62</v>
      </c>
      <c r="E80" t="s">
        <v>30</v>
      </c>
      <c r="F80" s="22">
        <v>470938.79580359859</v>
      </c>
      <c r="G80" s="22">
        <v>18837.551832143945</v>
      </c>
    </row>
    <row r="81" spans="3:7">
      <c r="D81" t="s">
        <v>61</v>
      </c>
      <c r="E81" t="s">
        <v>30</v>
      </c>
      <c r="F81" s="22">
        <v>1575423.6219089143</v>
      </c>
      <c r="G81" s="22">
        <v>63016.944876356574</v>
      </c>
    </row>
    <row r="83" spans="3:7">
      <c r="D83" t="s">
        <v>84</v>
      </c>
    </row>
    <row r="84" spans="3:7">
      <c r="D84" s="47" t="s">
        <v>135</v>
      </c>
    </row>
    <row r="85" spans="3:7">
      <c r="D85" t="s">
        <v>131</v>
      </c>
      <c r="F85" s="53">
        <v>0.09</v>
      </c>
    </row>
    <row r="86" spans="3:7">
      <c r="C86" t="s">
        <v>201</v>
      </c>
      <c r="D86" t="s">
        <v>132</v>
      </c>
      <c r="E86" t="s">
        <v>30</v>
      </c>
      <c r="F86" s="22">
        <v>200400</v>
      </c>
    </row>
    <row r="87" spans="3:7">
      <c r="C87" t="s">
        <v>202</v>
      </c>
      <c r="D87" t="s">
        <v>133</v>
      </c>
      <c r="E87" t="s">
        <v>30</v>
      </c>
      <c r="F87" s="22">
        <v>54108</v>
      </c>
    </row>
    <row r="88" spans="3:7">
      <c r="D88" t="s">
        <v>70</v>
      </c>
      <c r="F88" s="23">
        <v>3.89</v>
      </c>
    </row>
    <row r="89" spans="3:7">
      <c r="D89" t="s">
        <v>134</v>
      </c>
      <c r="F89" s="23">
        <v>1</v>
      </c>
    </row>
    <row r="91" spans="3:7">
      <c r="D91" t="s">
        <v>197</v>
      </c>
    </row>
    <row r="92" spans="3:7">
      <c r="D92" t="s">
        <v>198</v>
      </c>
    </row>
    <row r="96" spans="3:7" ht="76.5" customHeight="1">
      <c r="D96" s="110" t="s">
        <v>231</v>
      </c>
    </row>
    <row r="105" spans="9:9">
      <c r="I105" s="98"/>
    </row>
    <row r="170" spans="4:4" ht="120">
      <c r="D170" s="110" t="s">
        <v>232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2531-D124-4FB3-BA1E-6BA08BC4B63A}">
  <dimension ref="A1:V170"/>
  <sheetViews>
    <sheetView topLeftCell="A13" workbookViewId="0">
      <selection activeCell="F158" sqref="F158"/>
    </sheetView>
  </sheetViews>
  <sheetFormatPr baseColWidth="10" defaultRowHeight="15"/>
  <cols>
    <col min="3" max="3" width="12.28515625" customWidth="1"/>
    <col min="4" max="4" width="37.7109375" customWidth="1"/>
    <col min="5" max="5" width="17.5703125" customWidth="1"/>
    <col min="6" max="7" width="17.28515625" style="22" customWidth="1"/>
    <col min="8" max="8" width="12.5703125" style="22" bestFit="1" customWidth="1"/>
    <col min="9" max="10" width="10.7109375" style="22" customWidth="1"/>
  </cols>
  <sheetData>
    <row r="1" spans="1:10" ht="18.75">
      <c r="A1" s="1" t="s">
        <v>124</v>
      </c>
      <c r="F1" s="35">
        <v>2.91</v>
      </c>
      <c r="G1" s="35" t="s">
        <v>60</v>
      </c>
    </row>
    <row r="3" spans="1:10" ht="18.75">
      <c r="B3" s="1" t="s">
        <v>128</v>
      </c>
    </row>
    <row r="4" spans="1:10">
      <c r="C4" t="s">
        <v>127</v>
      </c>
      <c r="D4" t="s">
        <v>125</v>
      </c>
      <c r="E4" s="30" t="s">
        <v>126</v>
      </c>
      <c r="F4" s="30" t="s">
        <v>152</v>
      </c>
      <c r="G4" s="58"/>
    </row>
    <row r="5" spans="1:10">
      <c r="D5" t="s">
        <v>123</v>
      </c>
      <c r="E5" s="75" t="s">
        <v>120</v>
      </c>
      <c r="F5">
        <v>1</v>
      </c>
    </row>
    <row r="6" spans="1:10">
      <c r="E6" s="76" t="s">
        <v>119</v>
      </c>
      <c r="F6">
        <v>1</v>
      </c>
      <c r="G6" s="55"/>
    </row>
    <row r="7" spans="1:10">
      <c r="D7" t="s">
        <v>122</v>
      </c>
      <c r="E7" s="75" t="s">
        <v>120</v>
      </c>
      <c r="F7">
        <v>25</v>
      </c>
    </row>
    <row r="8" spans="1:10">
      <c r="E8" s="76" t="s">
        <v>119</v>
      </c>
      <c r="F8">
        <v>12</v>
      </c>
      <c r="G8" s="55"/>
    </row>
    <row r="9" spans="1:10">
      <c r="D9" t="s">
        <v>121</v>
      </c>
      <c r="E9" s="75" t="s">
        <v>120</v>
      </c>
      <c r="F9">
        <v>1</v>
      </c>
    </row>
    <row r="10" spans="1:10">
      <c r="E10" s="76" t="s">
        <v>119</v>
      </c>
      <c r="F10">
        <v>1</v>
      </c>
      <c r="G10" s="55"/>
    </row>
    <row r="11" spans="1:10">
      <c r="D11" t="s">
        <v>118</v>
      </c>
      <c r="E11" s="75" t="s">
        <v>60</v>
      </c>
      <c r="F11" s="51">
        <f>F27</f>
        <v>2.91</v>
      </c>
    </row>
    <row r="12" spans="1:10">
      <c r="D12" t="s">
        <v>97</v>
      </c>
      <c r="E12" s="75" t="s">
        <v>96</v>
      </c>
      <c r="F12" s="51">
        <f>F29</f>
        <v>1430.8</v>
      </c>
    </row>
    <row r="13" spans="1:10">
      <c r="D13" t="s">
        <v>117</v>
      </c>
      <c r="E13" s="75" t="s">
        <v>11</v>
      </c>
      <c r="F13">
        <v>226.3</v>
      </c>
      <c r="G13" s="57"/>
      <c r="H13" s="57"/>
      <c r="I13" s="57"/>
      <c r="J13" s="57"/>
    </row>
    <row r="14" spans="1:10">
      <c r="D14" t="s">
        <v>116</v>
      </c>
      <c r="E14" s="75" t="s">
        <v>115</v>
      </c>
      <c r="F14" s="53">
        <v>0.03</v>
      </c>
    </row>
    <row r="15" spans="1:10">
      <c r="D15" t="s">
        <v>114</v>
      </c>
      <c r="E15" s="75" t="s">
        <v>30</v>
      </c>
      <c r="F15">
        <v>3660</v>
      </c>
    </row>
    <row r="16" spans="1:10">
      <c r="D16" t="s">
        <v>112</v>
      </c>
      <c r="E16" s="75" t="s">
        <v>108</v>
      </c>
      <c r="F16" s="22">
        <f>F32/F37*1000</f>
        <v>226.28372497824193</v>
      </c>
    </row>
    <row r="17" spans="1:15">
      <c r="D17" t="s">
        <v>111</v>
      </c>
      <c r="E17" s="75" t="s">
        <v>73</v>
      </c>
      <c r="F17" s="56">
        <v>1.4999999999999999E-2</v>
      </c>
    </row>
    <row r="18" spans="1:15">
      <c r="D18" t="s">
        <v>109</v>
      </c>
      <c r="E18" s="75" t="s">
        <v>30</v>
      </c>
      <c r="F18">
        <v>872.35</v>
      </c>
    </row>
    <row r="19" spans="1:15">
      <c r="D19" t="s">
        <v>107</v>
      </c>
      <c r="E19" s="75"/>
      <c r="F19"/>
    </row>
    <row r="20" spans="1:15">
      <c r="D20" s="54" t="s">
        <v>106</v>
      </c>
      <c r="E20" s="75" t="s">
        <v>73</v>
      </c>
      <c r="F20" s="70">
        <v>0.7</v>
      </c>
    </row>
    <row r="21" spans="1:15">
      <c r="D21" s="54" t="s">
        <v>105</v>
      </c>
      <c r="E21" s="75" t="s">
        <v>73</v>
      </c>
      <c r="F21" s="70">
        <v>0.15</v>
      </c>
    </row>
    <row r="22" spans="1:15">
      <c r="D22" s="54" t="s">
        <v>104</v>
      </c>
      <c r="E22" s="75" t="s">
        <v>103</v>
      </c>
      <c r="F22">
        <v>1</v>
      </c>
    </row>
    <row r="23" spans="1:15">
      <c r="D23" t="s">
        <v>150</v>
      </c>
      <c r="E23" s="75" t="s">
        <v>73</v>
      </c>
      <c r="F23" s="53">
        <f>1-F20</f>
        <v>0.30000000000000004</v>
      </c>
    </row>
    <row r="24" spans="1:15">
      <c r="D24" s="54" t="s">
        <v>102</v>
      </c>
      <c r="E24" s="75" t="s">
        <v>73</v>
      </c>
      <c r="F24" s="70">
        <v>7.0000000000000007E-2</v>
      </c>
    </row>
    <row r="25" spans="1:15">
      <c r="D25" s="52" t="s">
        <v>101</v>
      </c>
      <c r="E25" s="75" t="s">
        <v>30</v>
      </c>
      <c r="F25" s="22">
        <v>0</v>
      </c>
    </row>
    <row r="26" spans="1:15">
      <c r="E26" s="75"/>
      <c r="F26"/>
    </row>
    <row r="27" spans="1:15">
      <c r="D27" t="s">
        <v>98</v>
      </c>
      <c r="E27" s="75" t="s">
        <v>60</v>
      </c>
      <c r="F27">
        <v>2.91</v>
      </c>
    </row>
    <row r="28" spans="1:15">
      <c r="D28" t="s">
        <v>153</v>
      </c>
      <c r="E28" s="75" t="s">
        <v>154</v>
      </c>
      <c r="F28">
        <v>3.92</v>
      </c>
    </row>
    <row r="29" spans="1:15" s="22" customFormat="1">
      <c r="A29"/>
      <c r="B29"/>
      <c r="C29"/>
      <c r="D29" t="s">
        <v>97</v>
      </c>
      <c r="E29" s="75" t="s">
        <v>96</v>
      </c>
      <c r="F29" s="28">
        <f>F28*365</f>
        <v>1430.8</v>
      </c>
      <c r="K29"/>
      <c r="L29"/>
      <c r="M29"/>
      <c r="N29"/>
      <c r="O29"/>
    </row>
    <row r="30" spans="1:15" s="22" customFormat="1">
      <c r="A30"/>
      <c r="B30"/>
      <c r="C30"/>
      <c r="D30" t="s">
        <v>100</v>
      </c>
      <c r="E30" s="75" t="s">
        <v>99</v>
      </c>
      <c r="F30" s="28">
        <f>F27*F29</f>
        <v>4163.6279999999997</v>
      </c>
      <c r="K30"/>
      <c r="L30"/>
      <c r="M30"/>
      <c r="N30"/>
      <c r="O30"/>
    </row>
    <row r="31" spans="1:15" s="22" customFormat="1">
      <c r="A31"/>
      <c r="B31"/>
      <c r="C31"/>
      <c r="D31"/>
      <c r="E31" s="75"/>
      <c r="F31"/>
      <c r="K31"/>
      <c r="L31"/>
      <c r="M31"/>
      <c r="N31"/>
      <c r="O31"/>
    </row>
    <row r="32" spans="1:15" s="22" customFormat="1">
      <c r="A32"/>
      <c r="B32"/>
      <c r="C32"/>
      <c r="D32" t="s">
        <v>155</v>
      </c>
      <c r="E32" s="75" t="s">
        <v>41</v>
      </c>
      <c r="F32">
        <v>4.55</v>
      </c>
      <c r="K32"/>
      <c r="L32"/>
      <c r="M32"/>
      <c r="N32"/>
      <c r="O32"/>
    </row>
    <row r="33" spans="1:15" s="22" customFormat="1">
      <c r="A33"/>
      <c r="B33"/>
      <c r="C33"/>
      <c r="D33" t="s">
        <v>95</v>
      </c>
      <c r="E33" s="75" t="s">
        <v>99</v>
      </c>
      <c r="F33" s="28">
        <v>4135</v>
      </c>
      <c r="K33"/>
      <c r="L33"/>
      <c r="M33"/>
      <c r="N33"/>
      <c r="O33"/>
    </row>
    <row r="34" spans="1:15" s="22" customFormat="1">
      <c r="A34"/>
      <c r="B34"/>
      <c r="C34"/>
      <c r="D34" t="s">
        <v>93</v>
      </c>
      <c r="E34" s="75" t="s">
        <v>89</v>
      </c>
      <c r="F34" s="22">
        <f>23516.42/12</f>
        <v>1959.7016666666666</v>
      </c>
      <c r="K34"/>
      <c r="L34"/>
      <c r="M34"/>
      <c r="N34"/>
      <c r="O34"/>
    </row>
    <row r="35" spans="1:15" s="22" customFormat="1">
      <c r="A35"/>
      <c r="B35"/>
      <c r="C35"/>
      <c r="D35" t="s">
        <v>92</v>
      </c>
      <c r="E35" s="75" t="s">
        <v>91</v>
      </c>
      <c r="F35">
        <v>12</v>
      </c>
      <c r="K35"/>
      <c r="L35"/>
      <c r="M35"/>
      <c r="N35"/>
      <c r="O35"/>
    </row>
    <row r="36" spans="1:15" s="22" customFormat="1">
      <c r="A36"/>
      <c r="B36"/>
      <c r="C36"/>
      <c r="D36" t="s">
        <v>90</v>
      </c>
      <c r="E36" s="75" t="s">
        <v>89</v>
      </c>
      <c r="F36" s="22">
        <f>F34*F35</f>
        <v>23516.42</v>
      </c>
      <c r="K36"/>
      <c r="L36"/>
      <c r="M36"/>
      <c r="N36"/>
      <c r="O36"/>
    </row>
    <row r="37" spans="1:15" s="22" customFormat="1">
      <c r="A37"/>
      <c r="B37"/>
      <c r="C37"/>
      <c r="D37" t="s">
        <v>28</v>
      </c>
      <c r="E37" s="75" t="s">
        <v>29</v>
      </c>
      <c r="F37">
        <v>20.107500000000002</v>
      </c>
      <c r="K37"/>
      <c r="L37"/>
      <c r="M37"/>
      <c r="N37"/>
      <c r="O37"/>
    </row>
    <row r="38" spans="1:15" s="22" customFormat="1">
      <c r="A38"/>
      <c r="B38"/>
      <c r="C38"/>
      <c r="D38"/>
      <c r="E38"/>
      <c r="F38"/>
      <c r="K38"/>
      <c r="L38"/>
      <c r="M38"/>
      <c r="N38"/>
      <c r="O38"/>
    </row>
    <row r="39" spans="1:15" s="22" customFormat="1">
      <c r="A39"/>
      <c r="B39"/>
      <c r="C39"/>
      <c r="D39"/>
      <c r="E39"/>
      <c r="F39" s="50"/>
      <c r="K39"/>
      <c r="L39"/>
      <c r="M39"/>
      <c r="N39"/>
      <c r="O39"/>
    </row>
    <row r="41" spans="1:15" s="22" customFormat="1">
      <c r="A41"/>
      <c r="B41"/>
      <c r="C41"/>
      <c r="D41" t="s">
        <v>162</v>
      </c>
      <c r="E41" t="s">
        <v>87</v>
      </c>
      <c r="F41" t="s">
        <v>41</v>
      </c>
      <c r="K41"/>
      <c r="L41"/>
      <c r="M41"/>
      <c r="N41"/>
      <c r="O41"/>
    </row>
    <row r="42" spans="1:15" s="22" customFormat="1">
      <c r="A42"/>
      <c r="B42"/>
      <c r="C42"/>
      <c r="D42" t="s">
        <v>156</v>
      </c>
      <c r="E42" s="71">
        <v>44075</v>
      </c>
      <c r="F42" s="48">
        <v>4.8360000000000003</v>
      </c>
      <c r="K42"/>
      <c r="L42"/>
      <c r="M42"/>
      <c r="N42"/>
      <c r="O42"/>
    </row>
    <row r="43" spans="1:15" s="22" customFormat="1">
      <c r="A43"/>
      <c r="B43"/>
      <c r="C43"/>
      <c r="D43" t="s">
        <v>157</v>
      </c>
      <c r="E43" s="71">
        <v>44013</v>
      </c>
      <c r="F43" s="48">
        <v>4.5469999999999997</v>
      </c>
      <c r="K43"/>
      <c r="L43"/>
      <c r="M43"/>
      <c r="N43"/>
      <c r="O43"/>
    </row>
    <row r="44" spans="1:15" s="22" customFormat="1">
      <c r="A44"/>
      <c r="B44"/>
      <c r="C44"/>
      <c r="D44" t="s">
        <v>158</v>
      </c>
      <c r="E44" s="71">
        <v>43952</v>
      </c>
      <c r="F44" s="48">
        <v>4.5540000000000003</v>
      </c>
      <c r="K44"/>
      <c r="L44"/>
      <c r="M44"/>
      <c r="N44"/>
      <c r="O44"/>
    </row>
    <row r="45" spans="1:15" s="22" customFormat="1">
      <c r="A45"/>
      <c r="B45"/>
      <c r="C45"/>
      <c r="D45" t="s">
        <v>159</v>
      </c>
      <c r="E45" s="71">
        <v>43891</v>
      </c>
      <c r="F45" s="48">
        <v>4.3719999999999999</v>
      </c>
      <c r="K45"/>
      <c r="L45"/>
      <c r="M45"/>
      <c r="N45"/>
      <c r="O45"/>
    </row>
    <row r="46" spans="1:15" s="22" customFormat="1">
      <c r="A46"/>
      <c r="B46"/>
      <c r="C46"/>
      <c r="D46" t="s">
        <v>160</v>
      </c>
      <c r="E46" s="71">
        <v>43831</v>
      </c>
      <c r="F46" s="48">
        <v>4.4619999999999997</v>
      </c>
      <c r="K46"/>
      <c r="L46"/>
      <c r="M46"/>
      <c r="N46"/>
      <c r="O46"/>
    </row>
    <row r="47" spans="1:15" s="22" customFormat="1">
      <c r="A47"/>
      <c r="B47"/>
      <c r="C47"/>
      <c r="D47" t="s">
        <v>161</v>
      </c>
      <c r="E47" s="71">
        <v>43770</v>
      </c>
      <c r="F47" s="48">
        <v>4.6109999999999998</v>
      </c>
      <c r="K47"/>
      <c r="L47"/>
      <c r="M47"/>
      <c r="N47"/>
      <c r="O47"/>
    </row>
    <row r="48" spans="1:15" s="22" customFormat="1">
      <c r="A48"/>
      <c r="B48"/>
      <c r="C48"/>
      <c r="D48" t="s">
        <v>156</v>
      </c>
      <c r="E48" s="71">
        <v>43709</v>
      </c>
      <c r="F48" s="48">
        <v>2.9119999999999999</v>
      </c>
      <c r="K48"/>
      <c r="L48"/>
      <c r="M48"/>
      <c r="N48"/>
      <c r="O48"/>
    </row>
    <row r="49" spans="1:15" s="22" customFormat="1">
      <c r="A49"/>
      <c r="B49"/>
      <c r="C49"/>
      <c r="D49" t="s">
        <v>46</v>
      </c>
      <c r="E49" t="s">
        <v>41</v>
      </c>
      <c r="F49" s="22">
        <v>1.33</v>
      </c>
      <c r="K49"/>
      <c r="L49"/>
      <c r="M49"/>
      <c r="N49"/>
      <c r="O49"/>
    </row>
    <row r="50" spans="1:15">
      <c r="C50" s="74" t="s">
        <v>180</v>
      </c>
      <c r="D50" t="s">
        <v>130</v>
      </c>
    </row>
    <row r="55" spans="1:15" s="22" customFormat="1">
      <c r="A55"/>
      <c r="B55"/>
      <c r="D55"/>
      <c r="E55"/>
      <c r="K55"/>
      <c r="L55"/>
      <c r="M55"/>
      <c r="N55"/>
      <c r="O55"/>
    </row>
    <row r="56" spans="1:15" s="22" customFormat="1">
      <c r="A56"/>
      <c r="B56"/>
      <c r="D56"/>
      <c r="E56"/>
      <c r="K56"/>
      <c r="L56"/>
      <c r="M56"/>
      <c r="N56"/>
      <c r="O56"/>
    </row>
    <row r="58" spans="1:15" s="22" customFormat="1" ht="18.75">
      <c r="A58"/>
      <c r="B58" s="1" t="s">
        <v>129</v>
      </c>
      <c r="C58"/>
      <c r="D58"/>
      <c r="E58"/>
      <c r="K58"/>
      <c r="L58"/>
      <c r="M58"/>
      <c r="N58"/>
      <c r="O58"/>
    </row>
    <row r="59" spans="1:15" s="22" customFormat="1">
      <c r="A59"/>
      <c r="B59"/>
      <c r="C59" t="s">
        <v>186</v>
      </c>
      <c r="D59"/>
      <c r="E59"/>
      <c r="K59"/>
      <c r="L59"/>
      <c r="M59"/>
      <c r="N59"/>
      <c r="O59"/>
    </row>
    <row r="61" spans="1:15" s="22" customFormat="1">
      <c r="A61"/>
      <c r="B61" t="s">
        <v>86</v>
      </c>
      <c r="C61"/>
      <c r="D61" t="s">
        <v>179</v>
      </c>
      <c r="E61"/>
      <c r="K61"/>
      <c r="L61"/>
      <c r="M61"/>
      <c r="N61"/>
      <c r="O61"/>
    </row>
    <row r="62" spans="1:15" s="22" customFormat="1">
      <c r="A62"/>
      <c r="B62"/>
      <c r="C62"/>
      <c r="D62"/>
      <c r="E62"/>
      <c r="K62"/>
      <c r="L62"/>
      <c r="M62"/>
      <c r="N62"/>
      <c r="O62"/>
    </row>
    <row r="64" spans="1:15" s="22" customFormat="1">
      <c r="A64"/>
      <c r="B64"/>
      <c r="C64"/>
      <c r="D64"/>
      <c r="E64"/>
      <c r="F64" t="s">
        <v>82</v>
      </c>
      <c r="G64" s="22" t="s">
        <v>81</v>
      </c>
      <c r="K64"/>
      <c r="L64"/>
      <c r="M64"/>
      <c r="N64"/>
      <c r="O64"/>
    </row>
    <row r="65" spans="1:15" s="22" customFormat="1">
      <c r="A65"/>
      <c r="B65"/>
      <c r="C65"/>
      <c r="D65" t="s">
        <v>80</v>
      </c>
      <c r="E65" t="s">
        <v>71</v>
      </c>
      <c r="F65">
        <v>25</v>
      </c>
      <c r="K65"/>
      <c r="L65"/>
      <c r="M65"/>
      <c r="N65"/>
      <c r="O65"/>
    </row>
    <row r="66" spans="1:15" s="22" customFormat="1">
      <c r="A66"/>
      <c r="B66"/>
      <c r="C66"/>
      <c r="D66" t="s">
        <v>65</v>
      </c>
      <c r="E66" t="s">
        <v>30</v>
      </c>
      <c r="F66" s="22">
        <v>3660</v>
      </c>
      <c r="K66"/>
      <c r="L66"/>
      <c r="M66"/>
      <c r="N66"/>
      <c r="O66"/>
    </row>
    <row r="67" spans="1:15" s="22" customFormat="1">
      <c r="A67"/>
      <c r="B67"/>
      <c r="C67"/>
      <c r="D67" t="s">
        <v>79</v>
      </c>
      <c r="E67" t="s">
        <v>30</v>
      </c>
      <c r="F67" s="22" t="s">
        <v>64</v>
      </c>
      <c r="G67" s="22">
        <v>1098</v>
      </c>
      <c r="K67"/>
      <c r="L67"/>
      <c r="M67"/>
      <c r="N67"/>
      <c r="O67"/>
    </row>
    <row r="68" spans="1:15" s="22" customFormat="1">
      <c r="A68"/>
      <c r="B68"/>
      <c r="C68"/>
      <c r="D68" t="s">
        <v>78</v>
      </c>
      <c r="E68" t="s">
        <v>30</v>
      </c>
      <c r="F68" s="22" t="s">
        <v>64</v>
      </c>
      <c r="G68" s="22">
        <v>2562</v>
      </c>
      <c r="K68"/>
      <c r="L68"/>
      <c r="M68"/>
      <c r="N68"/>
      <c r="O68"/>
    </row>
    <row r="69" spans="1:15" s="22" customFormat="1">
      <c r="A69"/>
      <c r="B69"/>
      <c r="C69"/>
      <c r="D69" t="s">
        <v>77</v>
      </c>
      <c r="E69" t="s">
        <v>30</v>
      </c>
      <c r="F69" s="22">
        <v>29818.156166506622</v>
      </c>
      <c r="G69" s="22">
        <v>28665.256166506624</v>
      </c>
      <c r="K69"/>
      <c r="L69"/>
      <c r="M69"/>
      <c r="N69"/>
      <c r="O69"/>
    </row>
    <row r="70" spans="1:15" s="22" customFormat="1">
      <c r="A70"/>
      <c r="B70"/>
      <c r="C70"/>
      <c r="D70" t="s">
        <v>76</v>
      </c>
      <c r="E70" t="s">
        <v>73</v>
      </c>
      <c r="F70" s="60" t="s">
        <v>199</v>
      </c>
      <c r="G70" s="72" t="s">
        <v>200</v>
      </c>
      <c r="K70"/>
      <c r="L70"/>
      <c r="M70"/>
      <c r="N70"/>
      <c r="O70"/>
    </row>
    <row r="71" spans="1:15" s="22" customFormat="1">
      <c r="A71"/>
      <c r="B71"/>
      <c r="C71"/>
      <c r="D71" t="s">
        <v>75</v>
      </c>
      <c r="E71" t="s">
        <v>30</v>
      </c>
      <c r="F71" s="22">
        <v>5989.8941756190043</v>
      </c>
      <c r="G71" s="22">
        <v>10689.668302561444</v>
      </c>
      <c r="K71"/>
      <c r="L71"/>
      <c r="M71"/>
      <c r="N71"/>
      <c r="O71"/>
    </row>
    <row r="72" spans="1:15" s="22" customFormat="1">
      <c r="A72"/>
      <c r="B72"/>
      <c r="C72"/>
      <c r="D72" t="s">
        <v>74</v>
      </c>
      <c r="E72" t="s">
        <v>73</v>
      </c>
      <c r="F72" s="87">
        <v>0.3844685759808546</v>
      </c>
      <c r="G72" s="22">
        <v>0.44382382528425102</v>
      </c>
      <c r="K72"/>
      <c r="L72"/>
      <c r="M72"/>
      <c r="N72"/>
      <c r="O72"/>
    </row>
    <row r="73" spans="1:15" s="22" customFormat="1">
      <c r="A73"/>
      <c r="B73"/>
      <c r="C73"/>
      <c r="D73" t="s">
        <v>72</v>
      </c>
      <c r="E73" t="s">
        <v>71</v>
      </c>
      <c r="F73" s="88">
        <v>3.7264260249911527</v>
      </c>
      <c r="G73" s="22">
        <v>4.5985105997598383</v>
      </c>
      <c r="K73"/>
      <c r="L73"/>
      <c r="M73"/>
      <c r="N73"/>
      <c r="O73"/>
    </row>
    <row r="74" spans="1:15" s="22" customFormat="1">
      <c r="A74"/>
      <c r="B74"/>
      <c r="C74"/>
      <c r="D74" t="s">
        <v>70</v>
      </c>
      <c r="E74" t="s">
        <v>64</v>
      </c>
      <c r="F74" t="s">
        <v>64</v>
      </c>
      <c r="G74" s="22">
        <v>3.7665472972751766</v>
      </c>
      <c r="K74"/>
      <c r="L74"/>
      <c r="M74"/>
      <c r="N74"/>
      <c r="O74"/>
    </row>
    <row r="76" spans="1:15" s="22" customFormat="1">
      <c r="A76"/>
      <c r="B76"/>
      <c r="C76"/>
      <c r="D76"/>
      <c r="E76"/>
      <c r="F76" t="s">
        <v>69</v>
      </c>
      <c r="G76" s="22" t="s">
        <v>68</v>
      </c>
      <c r="K76"/>
      <c r="L76"/>
      <c r="M76"/>
      <c r="N76"/>
      <c r="O76"/>
    </row>
    <row r="77" spans="1:15" s="22" customFormat="1">
      <c r="A77"/>
      <c r="B77"/>
      <c r="C77"/>
      <c r="D77" t="s">
        <v>67</v>
      </c>
      <c r="E77" t="s">
        <v>30</v>
      </c>
      <c r="F77" s="22">
        <v>29818.156166506622</v>
      </c>
      <c r="G77" s="22">
        <v>1192.7262466602649</v>
      </c>
      <c r="K77"/>
      <c r="L77"/>
      <c r="M77"/>
      <c r="N77"/>
      <c r="O77"/>
    </row>
    <row r="78" spans="1:15" s="22" customFormat="1">
      <c r="A78"/>
      <c r="B78"/>
      <c r="C78"/>
      <c r="D78" t="s">
        <v>66</v>
      </c>
      <c r="E78" t="s">
        <v>30</v>
      </c>
      <c r="F78" s="22">
        <v>28665.256166506624</v>
      </c>
      <c r="G78" s="22">
        <v>1146.6102466602651</v>
      </c>
      <c r="K78"/>
      <c r="L78"/>
      <c r="M78"/>
      <c r="N78"/>
      <c r="O78"/>
    </row>
    <row r="79" spans="1:15" s="22" customFormat="1">
      <c r="A79"/>
      <c r="B79"/>
      <c r="C79"/>
      <c r="D79" t="s">
        <v>65</v>
      </c>
      <c r="E79" t="s">
        <v>30</v>
      </c>
      <c r="F79" s="22">
        <v>3660</v>
      </c>
      <c r="G79" s="22" t="s">
        <v>64</v>
      </c>
      <c r="K79"/>
      <c r="L79"/>
      <c r="M79"/>
      <c r="N79"/>
      <c r="O79"/>
    </row>
    <row r="80" spans="1:15" s="22" customFormat="1">
      <c r="A80"/>
      <c r="B80"/>
      <c r="C80"/>
      <c r="D80" t="s">
        <v>63</v>
      </c>
      <c r="E80" t="s">
        <v>30</v>
      </c>
      <c r="F80" s="22">
        <v>34350.506166506624</v>
      </c>
      <c r="G80" s="22">
        <v>1374.020246660265</v>
      </c>
      <c r="K80"/>
      <c r="L80"/>
      <c r="M80"/>
      <c r="N80"/>
      <c r="O80"/>
    </row>
    <row r="81" spans="1:15" s="22" customFormat="1">
      <c r="A81"/>
      <c r="B81"/>
      <c r="C81"/>
      <c r="D81" t="s">
        <v>62</v>
      </c>
      <c r="E81" t="s">
        <v>30</v>
      </c>
      <c r="F81" s="22">
        <v>5685.2499999999964</v>
      </c>
      <c r="G81" s="22">
        <v>227.40999999999985</v>
      </c>
      <c r="K81"/>
      <c r="L81"/>
      <c r="M81"/>
      <c r="N81"/>
      <c r="O81"/>
    </row>
    <row r="82" spans="1:15" s="22" customFormat="1">
      <c r="A82"/>
      <c r="B82"/>
      <c r="C82"/>
      <c r="D82" t="s">
        <v>61</v>
      </c>
      <c r="E82" t="s">
        <v>30</v>
      </c>
      <c r="F82" s="22">
        <v>28665.256166506621</v>
      </c>
      <c r="G82" s="22">
        <v>1146.6102466602649</v>
      </c>
      <c r="K82"/>
      <c r="L82"/>
      <c r="M82"/>
      <c r="N82"/>
      <c r="O82"/>
    </row>
    <row r="85" spans="1:15" s="22" customFormat="1">
      <c r="A85"/>
      <c r="B85"/>
      <c r="C85"/>
      <c r="D85" s="47" t="s">
        <v>135</v>
      </c>
      <c r="E85"/>
      <c r="K85"/>
      <c r="L85"/>
      <c r="M85"/>
      <c r="N85"/>
      <c r="O85"/>
    </row>
    <row r="86" spans="1:15" s="22" customFormat="1">
      <c r="A86"/>
      <c r="B86"/>
      <c r="C86"/>
      <c r="D86" t="s">
        <v>131</v>
      </c>
      <c r="E86"/>
      <c r="F86" s="53">
        <v>0.15</v>
      </c>
      <c r="K86"/>
      <c r="L86"/>
      <c r="M86"/>
      <c r="N86"/>
      <c r="O86"/>
    </row>
    <row r="87" spans="1:15" s="22" customFormat="1">
      <c r="A87"/>
      <c r="B87"/>
      <c r="C87"/>
      <c r="D87" t="s">
        <v>132</v>
      </c>
      <c r="E87" t="s">
        <v>30</v>
      </c>
      <c r="F87" s="22">
        <v>2562</v>
      </c>
      <c r="K87"/>
      <c r="L87"/>
      <c r="M87"/>
      <c r="N87"/>
      <c r="O87"/>
    </row>
    <row r="88" spans="1:15" s="22" customFormat="1">
      <c r="A88"/>
      <c r="B88"/>
      <c r="C88"/>
      <c r="D88" t="s">
        <v>133</v>
      </c>
      <c r="E88" t="s">
        <v>30</v>
      </c>
      <c r="F88" s="22">
        <v>1153</v>
      </c>
      <c r="K88"/>
      <c r="L88"/>
      <c r="M88"/>
      <c r="N88"/>
      <c r="O88"/>
    </row>
    <row r="89" spans="1:15" s="22" customFormat="1">
      <c r="A89"/>
      <c r="B89"/>
      <c r="C89"/>
      <c r="D89" t="s">
        <v>70</v>
      </c>
      <c r="E89"/>
      <c r="F89" s="23">
        <v>3.77</v>
      </c>
      <c r="K89"/>
      <c r="L89"/>
      <c r="M89"/>
      <c r="N89"/>
      <c r="O89"/>
    </row>
    <row r="90" spans="1:15" s="22" customFormat="1">
      <c r="A90"/>
      <c r="B90"/>
      <c r="C90"/>
      <c r="D90" t="s">
        <v>134</v>
      </c>
      <c r="E90"/>
      <c r="F90" s="23">
        <v>1.1000000000000001</v>
      </c>
      <c r="K90"/>
      <c r="L90"/>
      <c r="M90"/>
      <c r="N90"/>
      <c r="O90"/>
    </row>
    <row r="92" spans="1:15">
      <c r="D92" t="s">
        <v>197</v>
      </c>
    </row>
    <row r="93" spans="1:15">
      <c r="D93" t="s">
        <v>198</v>
      </c>
    </row>
    <row r="96" spans="1:15" s="22" customFormat="1" ht="90" customHeight="1">
      <c r="A96"/>
      <c r="B96"/>
      <c r="C96"/>
      <c r="D96" s="110" t="s">
        <v>229</v>
      </c>
      <c r="E96"/>
      <c r="K96"/>
      <c r="L96"/>
      <c r="M96"/>
      <c r="N96"/>
      <c r="O96"/>
    </row>
    <row r="97" spans="1:15" s="22" customFormat="1">
      <c r="A97"/>
      <c r="B97"/>
      <c r="C97"/>
      <c r="D97"/>
      <c r="E97"/>
      <c r="F97" s="111"/>
      <c r="G97" s="111"/>
      <c r="K97"/>
      <c r="L97"/>
      <c r="M97"/>
      <c r="N97"/>
      <c r="O97"/>
    </row>
    <row r="98" spans="1:15" s="22" customFormat="1">
      <c r="A98"/>
      <c r="B98"/>
      <c r="C98"/>
      <c r="D98" t="s">
        <v>228</v>
      </c>
      <c r="E98"/>
      <c r="K98"/>
      <c r="L98"/>
      <c r="M98"/>
      <c r="N98"/>
      <c r="O98"/>
    </row>
    <row r="99" spans="1:15" s="22" customFormat="1">
      <c r="A99"/>
      <c r="B99"/>
      <c r="C99"/>
      <c r="D99"/>
      <c r="E99"/>
      <c r="K99"/>
      <c r="L99"/>
      <c r="M99"/>
      <c r="N99"/>
      <c r="O99"/>
    </row>
    <row r="100" spans="1:15" s="22" customFormat="1">
      <c r="A100"/>
      <c r="B100"/>
      <c r="C100"/>
      <c r="D100"/>
      <c r="E100"/>
      <c r="F100" s="23"/>
      <c r="K100"/>
      <c r="L100"/>
      <c r="M100"/>
      <c r="N100"/>
      <c r="O100"/>
    </row>
    <row r="101" spans="1:15" s="22" customFormat="1">
      <c r="A101"/>
      <c r="B101"/>
      <c r="C101"/>
      <c r="D101"/>
      <c r="E101"/>
      <c r="F101" s="23"/>
      <c r="K101"/>
      <c r="L101"/>
      <c r="M101"/>
      <c r="N101"/>
      <c r="O101"/>
    </row>
    <row r="105" spans="1:15">
      <c r="I105" s="98"/>
    </row>
    <row r="137" spans="9:22">
      <c r="I137" s="98"/>
    </row>
    <row r="141" spans="9:22">
      <c r="V141" s="97"/>
    </row>
    <row r="142" spans="9:22">
      <c r="V142" s="97"/>
    </row>
    <row r="143" spans="9:22">
      <c r="V143" s="97"/>
    </row>
    <row r="144" spans="9:22">
      <c r="V144" s="97"/>
    </row>
    <row r="145" spans="22:22">
      <c r="V145" s="97"/>
    </row>
    <row r="146" spans="22:22">
      <c r="V146" s="97"/>
    </row>
    <row r="147" spans="22:22">
      <c r="V147" s="97"/>
    </row>
    <row r="148" spans="22:22">
      <c r="V148" s="97"/>
    </row>
    <row r="149" spans="22:22">
      <c r="V149" s="97"/>
    </row>
    <row r="150" spans="22:22">
      <c r="V150" s="97"/>
    </row>
    <row r="151" spans="22:22">
      <c r="V151" s="97"/>
    </row>
    <row r="152" spans="22:22">
      <c r="V152" s="97"/>
    </row>
    <row r="153" spans="22:22">
      <c r="V153" s="97"/>
    </row>
    <row r="154" spans="22:22">
      <c r="V154" s="97"/>
    </row>
    <row r="155" spans="22:22">
      <c r="V155" s="97"/>
    </row>
    <row r="156" spans="22:22">
      <c r="V156" s="97"/>
    </row>
    <row r="157" spans="22:22">
      <c r="V157" s="97"/>
    </row>
    <row r="158" spans="22:22">
      <c r="V158" s="97"/>
    </row>
    <row r="159" spans="22:22">
      <c r="V159" s="97"/>
    </row>
    <row r="160" spans="22:22">
      <c r="V160" s="97"/>
    </row>
    <row r="161" spans="1:22">
      <c r="V161" s="97"/>
    </row>
    <row r="162" spans="1:22">
      <c r="V162" s="97"/>
    </row>
    <row r="163" spans="1:22">
      <c r="V163" s="97"/>
    </row>
    <row r="164" spans="1:22">
      <c r="V164" s="97"/>
    </row>
    <row r="165" spans="1:22">
      <c r="V165" s="97"/>
    </row>
    <row r="170" spans="1:22" s="22" customFormat="1" ht="90" customHeight="1">
      <c r="A170"/>
      <c r="B170"/>
      <c r="C170"/>
      <c r="D170" s="110" t="s">
        <v>230</v>
      </c>
      <c r="E170"/>
      <c r="K170"/>
      <c r="L170"/>
      <c r="M170"/>
      <c r="N170"/>
      <c r="O17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0872-62E5-4C0D-9FE3-F43789D4A2F7}">
  <dimension ref="A1:L68"/>
  <sheetViews>
    <sheetView showGridLines="0" topLeftCell="A49" workbookViewId="0">
      <selection activeCell="H64" sqref="H64:I64"/>
    </sheetView>
  </sheetViews>
  <sheetFormatPr baseColWidth="10" defaultRowHeight="15"/>
  <cols>
    <col min="4" max="4" width="38.85546875" customWidth="1"/>
    <col min="5" max="5" width="18.7109375" customWidth="1"/>
    <col min="6" max="9" width="17.28515625" customWidth="1"/>
  </cols>
  <sheetData>
    <row r="1" spans="1:7" ht="18.75">
      <c r="A1" s="1" t="s">
        <v>178</v>
      </c>
    </row>
    <row r="5" spans="1:7">
      <c r="B5" s="89"/>
      <c r="D5" s="93"/>
      <c r="E5" s="93" t="s">
        <v>126</v>
      </c>
      <c r="F5" s="94" t="s">
        <v>151</v>
      </c>
      <c r="G5" s="93" t="s">
        <v>152</v>
      </c>
    </row>
    <row r="6" spans="1:7">
      <c r="B6" s="89"/>
      <c r="D6" s="90" t="s">
        <v>167</v>
      </c>
      <c r="E6" s="78" t="s">
        <v>120</v>
      </c>
      <c r="F6" s="79">
        <f>'Resumen Analisis Finan GDMTH'!F5</f>
        <v>1</v>
      </c>
      <c r="G6" s="79">
        <f>'Resumen Analisis Finan DAC'!F5</f>
        <v>1</v>
      </c>
    </row>
    <row r="7" spans="1:7">
      <c r="B7" s="89"/>
      <c r="D7" s="90" t="s">
        <v>168</v>
      </c>
      <c r="E7" s="78" t="s">
        <v>120</v>
      </c>
      <c r="F7" s="79">
        <f>'Resumen Analisis Finan GDMTH'!F7</f>
        <v>25</v>
      </c>
      <c r="G7" s="79">
        <f>'Resumen Analisis Finan DAC'!F7</f>
        <v>25</v>
      </c>
    </row>
    <row r="8" spans="1:7">
      <c r="B8" s="89"/>
      <c r="D8" s="90" t="s">
        <v>169</v>
      </c>
      <c r="E8" s="80" t="s">
        <v>119</v>
      </c>
      <c r="F8" s="79">
        <f>'Resumen Analisis Finan GDMTH'!F10</f>
        <v>4</v>
      </c>
      <c r="G8" s="79">
        <f>'Resumen Analisis Finan DAC'!F10</f>
        <v>1</v>
      </c>
    </row>
    <row r="9" spans="1:7">
      <c r="B9" s="89"/>
      <c r="D9" s="77" t="s">
        <v>166</v>
      </c>
      <c r="E9" s="81" t="s">
        <v>60</v>
      </c>
      <c r="F9" s="82">
        <f>'Resumen Analisis Finan GDMTH'!F11</f>
        <v>499.38</v>
      </c>
      <c r="G9" s="82">
        <f>'Resumen Analisis Finan DAC'!F11</f>
        <v>2.91</v>
      </c>
    </row>
    <row r="10" spans="1:7">
      <c r="B10" s="89"/>
      <c r="D10" s="77" t="s">
        <v>187</v>
      </c>
      <c r="E10" s="81" t="s">
        <v>188</v>
      </c>
      <c r="F10" s="82">
        <f>'Resumen Analisis Finan GDMTH'!F12</f>
        <v>1595.5544875645801</v>
      </c>
      <c r="G10" s="82">
        <f>'Resumen Analisis Finan DAC'!F12</f>
        <v>1430.8</v>
      </c>
    </row>
    <row r="11" spans="1:7">
      <c r="B11" s="89"/>
      <c r="D11" s="135" t="s">
        <v>227</v>
      </c>
      <c r="E11" s="81" t="s">
        <v>41</v>
      </c>
      <c r="F11" s="83">
        <f>'Resumen Analisis Finan GDMTH'!F32</f>
        <v>1.33</v>
      </c>
      <c r="G11" s="83">
        <f>'Resumen Analisis Finan DAC'!F32</f>
        <v>4.55</v>
      </c>
    </row>
    <row r="12" spans="1:7">
      <c r="B12" s="89"/>
      <c r="D12" s="136"/>
      <c r="E12" s="81" t="s">
        <v>11</v>
      </c>
      <c r="F12" s="83">
        <f>'Resumen Analisis Finan GDMTH'!F13</f>
        <v>67.157212021691038</v>
      </c>
      <c r="G12" s="83">
        <f>'Resumen Analisis Finan DAC'!F13</f>
        <v>226.3</v>
      </c>
    </row>
    <row r="13" spans="1:7">
      <c r="B13" s="89"/>
      <c r="D13" s="77" t="s">
        <v>171</v>
      </c>
      <c r="E13" s="81" t="s">
        <v>189</v>
      </c>
      <c r="F13" s="84">
        <f>'Resumen Analisis Finan GDMTH'!F14</f>
        <v>0.03</v>
      </c>
      <c r="G13" s="84">
        <f>'Resumen Analisis Finan DAC'!F14</f>
        <v>0.03</v>
      </c>
    </row>
    <row r="14" spans="1:7">
      <c r="B14" s="89"/>
      <c r="D14" s="77" t="s">
        <v>114</v>
      </c>
      <c r="E14" s="81" t="s">
        <v>30</v>
      </c>
      <c r="F14" s="83">
        <f>'Resumen Analisis Finan GDMTH'!F15</f>
        <v>334000</v>
      </c>
      <c r="G14" s="83">
        <f>'Resumen Analisis Finan DAC'!F15</f>
        <v>3660</v>
      </c>
    </row>
    <row r="15" spans="1:7">
      <c r="B15" s="89"/>
      <c r="D15" s="77" t="s">
        <v>112</v>
      </c>
      <c r="E15" s="81" t="s">
        <v>45</v>
      </c>
      <c r="F15" s="83">
        <f>'Resumen Analisis Finan GDMTH'!F16</f>
        <v>67.215848789609339</v>
      </c>
      <c r="G15" s="83">
        <f>'Resumen Analisis Finan DAC'!F16</f>
        <v>226.28372497824193</v>
      </c>
    </row>
    <row r="16" spans="1:7">
      <c r="B16" s="89"/>
      <c r="D16" s="77" t="s">
        <v>170</v>
      </c>
      <c r="E16" s="81" t="s">
        <v>73</v>
      </c>
      <c r="F16" s="84">
        <f>'Resumen Analisis Finan GDMTH'!F17</f>
        <v>1.4999999999999999E-2</v>
      </c>
      <c r="G16" s="84">
        <f>'Resumen Analisis Finan DAC'!F17</f>
        <v>1.4999999999999999E-2</v>
      </c>
    </row>
    <row r="17" spans="2:7">
      <c r="B17" s="89"/>
      <c r="D17" s="77" t="s">
        <v>172</v>
      </c>
      <c r="E17" s="81" t="s">
        <v>30</v>
      </c>
      <c r="F17" s="83">
        <f>'Resumen Analisis Finan GDMTH'!F18</f>
        <v>79924.284</v>
      </c>
      <c r="G17" s="83">
        <f>'Resumen Analisis Finan DAC'!F18</f>
        <v>872.35</v>
      </c>
    </row>
    <row r="18" spans="2:7">
      <c r="B18" s="89"/>
      <c r="D18" s="77" t="s">
        <v>173</v>
      </c>
      <c r="E18" s="81"/>
      <c r="F18" s="79"/>
      <c r="G18" s="79"/>
    </row>
    <row r="19" spans="2:7">
      <c r="B19" s="89"/>
      <c r="D19" s="85" t="s">
        <v>174</v>
      </c>
      <c r="E19" s="81" t="s">
        <v>73</v>
      </c>
      <c r="F19" s="84">
        <f>'Resumen Analisis Finan GDMTH'!F20</f>
        <v>0.6</v>
      </c>
      <c r="G19" s="84">
        <f>'Resumen Analisis Finan DAC'!F20</f>
        <v>0.7</v>
      </c>
    </row>
    <row r="20" spans="2:7">
      <c r="B20" s="89"/>
      <c r="D20" s="85" t="s">
        <v>175</v>
      </c>
      <c r="E20" s="81" t="s">
        <v>73</v>
      </c>
      <c r="F20" s="84">
        <f>'Resumen Analisis Finan GDMTH'!F21</f>
        <v>0.09</v>
      </c>
      <c r="G20" s="84">
        <f>'Resumen Analisis Finan DAC'!F21</f>
        <v>0.15</v>
      </c>
    </row>
    <row r="21" spans="2:7">
      <c r="B21" s="89"/>
      <c r="D21" s="85" t="s">
        <v>176</v>
      </c>
      <c r="E21" s="81" t="s">
        <v>190</v>
      </c>
      <c r="F21" s="79">
        <f>'Resumen Analisis Finan GDMTH'!F22</f>
        <v>1</v>
      </c>
      <c r="G21" s="79">
        <f>'Resumen Analisis Finan DAC'!F22</f>
        <v>1</v>
      </c>
    </row>
    <row r="22" spans="2:7">
      <c r="B22" s="89"/>
      <c r="D22" s="77" t="s">
        <v>150</v>
      </c>
      <c r="E22" s="81" t="s">
        <v>73</v>
      </c>
      <c r="F22" s="84">
        <f>'Resumen Analisis Finan GDMTH'!F23</f>
        <v>0.4</v>
      </c>
      <c r="G22" s="84">
        <f>'Resumen Analisis Finan DAC'!F23</f>
        <v>0.30000000000000004</v>
      </c>
    </row>
    <row r="23" spans="2:7">
      <c r="B23" s="89"/>
      <c r="D23" s="85" t="s">
        <v>192</v>
      </c>
      <c r="E23" s="81" t="s">
        <v>73</v>
      </c>
      <c r="F23" s="84">
        <f>'Resumen Analisis Finan GDMTH'!F24</f>
        <v>7.0000000000000007E-2</v>
      </c>
      <c r="G23" s="84">
        <f>'Resumen Analisis Finan DAC'!F24</f>
        <v>7.0000000000000007E-2</v>
      </c>
    </row>
    <row r="24" spans="2:7">
      <c r="B24" s="89"/>
      <c r="D24" s="91" t="s">
        <v>177</v>
      </c>
      <c r="E24" s="81" t="s">
        <v>30</v>
      </c>
      <c r="F24" s="83">
        <f>'Resumen Analisis Finan GDMTH'!F25</f>
        <v>100200</v>
      </c>
      <c r="G24" s="83">
        <f>'Resumen Analisis Finan DAC'!F25</f>
        <v>0</v>
      </c>
    </row>
    <row r="25" spans="2:7">
      <c r="B25" s="89"/>
      <c r="D25" s="77" t="s">
        <v>153</v>
      </c>
      <c r="E25" s="81" t="s">
        <v>154</v>
      </c>
      <c r="F25" s="82">
        <f>'Resumen Analisis Finan GDMTH'!F28</f>
        <v>4.371382157711178</v>
      </c>
      <c r="G25" s="82">
        <f>'Resumen Analisis Finan DAC'!F28</f>
        <v>3.92</v>
      </c>
    </row>
    <row r="26" spans="2:7">
      <c r="B26" s="89"/>
      <c r="D26" s="77" t="s">
        <v>100</v>
      </c>
      <c r="E26" s="81" t="s">
        <v>39</v>
      </c>
      <c r="F26" s="79">
        <f>'Resumen Analisis Finan GDMTH'!F30</f>
        <v>796788</v>
      </c>
      <c r="G26" s="79">
        <f>'Resumen Analisis Finan DAC'!F30</f>
        <v>4163.6279999999997</v>
      </c>
    </row>
    <row r="27" spans="2:7">
      <c r="B27" s="89"/>
      <c r="D27" s="77" t="s">
        <v>28</v>
      </c>
      <c r="E27" s="81" t="s">
        <v>29</v>
      </c>
      <c r="F27" s="86">
        <f>'Resumen Analisis Finan GDMTH'!F37</f>
        <v>19.786999999999999</v>
      </c>
      <c r="G27" s="86">
        <f>'Resumen Analisis Finan DAC'!F37</f>
        <v>20.107500000000002</v>
      </c>
    </row>
    <row r="28" spans="2:7">
      <c r="B28" s="89"/>
      <c r="D28" s="77" t="s">
        <v>95</v>
      </c>
      <c r="E28" s="81" t="s">
        <v>39</v>
      </c>
      <c r="F28" s="79">
        <f>'Resumen Analisis Finan GDMTH'!F33</f>
        <v>1687728</v>
      </c>
      <c r="G28" s="79">
        <f>'Resumen Analisis Finan DAC'!F33</f>
        <v>4135</v>
      </c>
    </row>
    <row r="29" spans="2:7">
      <c r="B29" s="89"/>
      <c r="D29" s="77" t="s">
        <v>191</v>
      </c>
      <c r="E29" s="81" t="s">
        <v>73</v>
      </c>
      <c r="F29" s="92">
        <f>F26/F28</f>
        <v>0.47210687978157617</v>
      </c>
      <c r="G29" s="92">
        <f>G26/G28</f>
        <v>1.0069233373639661</v>
      </c>
    </row>
    <row r="30" spans="2:7">
      <c r="B30" s="89"/>
      <c r="D30" s="77" t="s">
        <v>194</v>
      </c>
      <c r="E30" s="81" t="s">
        <v>193</v>
      </c>
      <c r="F30" s="95">
        <f>F14/(1000*F9)</f>
        <v>0.66882934839200614</v>
      </c>
      <c r="G30" s="95">
        <f>G14/(1000*G9)</f>
        <v>1.2577319587628866</v>
      </c>
    </row>
    <row r="31" spans="2:7">
      <c r="B31" s="89"/>
    </row>
    <row r="32" spans="2:7">
      <c r="D32" t="s">
        <v>163</v>
      </c>
      <c r="F32" s="60" t="s">
        <v>164</v>
      </c>
      <c r="G32" s="60" t="s">
        <v>165</v>
      </c>
    </row>
    <row r="37" spans="2:12">
      <c r="B37" s="89"/>
      <c r="C37" s="89"/>
      <c r="D37" s="89"/>
      <c r="E37" s="89"/>
      <c r="F37" s="89"/>
      <c r="G37" s="89"/>
      <c r="H37" s="89"/>
      <c r="I37" s="89"/>
      <c r="J37" s="89"/>
    </row>
    <row r="38" spans="2:12">
      <c r="B38" s="89"/>
      <c r="C38" s="89"/>
      <c r="D38" s="89"/>
      <c r="E38" s="89"/>
      <c r="F38" s="89"/>
      <c r="G38" s="89"/>
      <c r="H38" s="89"/>
      <c r="I38" s="89"/>
      <c r="J38" s="89"/>
    </row>
    <row r="39" spans="2:12">
      <c r="B39" s="89"/>
      <c r="C39" s="89"/>
      <c r="D39" s="89"/>
      <c r="E39" s="89"/>
      <c r="F39" s="89"/>
      <c r="G39" s="89"/>
      <c r="H39" s="89"/>
      <c r="I39" s="89"/>
      <c r="J39" s="89"/>
    </row>
    <row r="40" spans="2:12">
      <c r="B40" s="89"/>
      <c r="C40" s="100"/>
      <c r="D40" s="131"/>
      <c r="E40" s="123" t="s">
        <v>126</v>
      </c>
      <c r="F40" s="128" t="str">
        <f>F5</f>
        <v>GDMTH</v>
      </c>
      <c r="G40" s="129"/>
      <c r="H40" s="129" t="str">
        <f>G5</f>
        <v>DAC</v>
      </c>
      <c r="I40" s="129"/>
      <c r="J40" s="89"/>
    </row>
    <row r="41" spans="2:12">
      <c r="B41" s="89"/>
      <c r="C41" s="100"/>
      <c r="D41" s="132"/>
      <c r="E41" s="124"/>
      <c r="F41" s="129" t="s">
        <v>203</v>
      </c>
      <c r="G41" s="129"/>
      <c r="H41" s="129" t="s">
        <v>203</v>
      </c>
      <c r="I41" s="129"/>
      <c r="J41" s="89"/>
    </row>
    <row r="42" spans="2:12">
      <c r="B42" s="89"/>
      <c r="C42" s="100"/>
      <c r="D42" s="133"/>
      <c r="E42" s="125"/>
      <c r="F42" s="101" t="s">
        <v>204</v>
      </c>
      <c r="G42" s="102" t="s">
        <v>205</v>
      </c>
      <c r="H42" s="101" t="s">
        <v>204</v>
      </c>
      <c r="I42" s="102" t="s">
        <v>205</v>
      </c>
      <c r="J42" s="89"/>
    </row>
    <row r="43" spans="2:12">
      <c r="B43" s="89"/>
      <c r="C43" s="100"/>
      <c r="D43" s="100" t="s">
        <v>207</v>
      </c>
      <c r="E43" s="103" t="s">
        <v>33</v>
      </c>
      <c r="F43" s="130">
        <f>'Resumen Analisis Finan GDMTH'!F64</f>
        <v>25</v>
      </c>
      <c r="G43" s="130"/>
      <c r="H43" s="130">
        <f>'Resumen Analisis Finan DAC'!F65</f>
        <v>25</v>
      </c>
      <c r="I43" s="130"/>
      <c r="J43" s="89"/>
    </row>
    <row r="44" spans="2:12">
      <c r="B44" s="89"/>
      <c r="C44" s="100"/>
      <c r="D44" s="100" t="s">
        <v>208</v>
      </c>
      <c r="E44" s="103" t="s">
        <v>30</v>
      </c>
      <c r="F44" s="126">
        <f>'Resumen Analisis Finan GDMTH'!F65</f>
        <v>334000</v>
      </c>
      <c r="G44" s="126"/>
      <c r="H44" s="126">
        <f>'Resumen Analisis Finan DAC'!F66</f>
        <v>3660</v>
      </c>
      <c r="I44" s="126"/>
      <c r="J44" s="89"/>
    </row>
    <row r="45" spans="2:12">
      <c r="B45" s="89"/>
      <c r="C45" s="100"/>
      <c r="D45" s="100" t="s">
        <v>150</v>
      </c>
      <c r="E45" s="103" t="s">
        <v>30</v>
      </c>
      <c r="F45" s="104" t="str">
        <f>'Resumen Analisis Finan GDMTH'!F66</f>
        <v>-</v>
      </c>
      <c r="G45" s="104">
        <f>'Resumen Analisis Finan GDMTH'!G66</f>
        <v>133600</v>
      </c>
      <c r="H45" s="104" t="str">
        <f>'Resumen Analisis Finan DAC'!F67</f>
        <v>-</v>
      </c>
      <c r="I45" s="104">
        <f>'Resumen Analisis Finan DAC'!G67</f>
        <v>1098</v>
      </c>
      <c r="J45" s="89"/>
    </row>
    <row r="46" spans="2:12">
      <c r="B46" s="89"/>
      <c r="C46" s="100"/>
      <c r="D46" s="100" t="s">
        <v>209</v>
      </c>
      <c r="E46" s="103" t="s">
        <v>30</v>
      </c>
      <c r="F46" s="104" t="str">
        <f>'Resumen Analisis Finan GDMTH'!F67</f>
        <v>-</v>
      </c>
      <c r="G46" s="104">
        <f>'Resumen Analisis Finan GDMTH'!G67</f>
        <v>200400</v>
      </c>
      <c r="H46" s="104" t="str">
        <f>'Resumen Analisis Finan DAC'!F68</f>
        <v>-</v>
      </c>
      <c r="I46" s="104">
        <f>'Resumen Analisis Finan DAC'!G68</f>
        <v>2562</v>
      </c>
      <c r="J46" s="89"/>
    </row>
    <row r="47" spans="2:12">
      <c r="B47" s="89"/>
      <c r="C47" s="100"/>
      <c r="D47" s="100" t="s">
        <v>214</v>
      </c>
      <c r="E47" s="103" t="s">
        <v>30</v>
      </c>
      <c r="F47" s="104">
        <f>'Resumen Analisis Finan GDMTH'!F68</f>
        <v>1629531.6219089145</v>
      </c>
      <c r="G47" s="104">
        <f>'Resumen Analisis Finan GDMTH'!G68</f>
        <v>1575423.6219089145</v>
      </c>
      <c r="H47" s="104">
        <f>'Resumen Analisis Finan DAC'!F69</f>
        <v>29818.156166506622</v>
      </c>
      <c r="I47" s="104">
        <f>'Resumen Analisis Finan DAC'!G69</f>
        <v>28665.256166506624</v>
      </c>
      <c r="J47" s="89"/>
      <c r="L47" s="96"/>
    </row>
    <row r="48" spans="2:12">
      <c r="B48" s="89"/>
      <c r="C48" s="100"/>
      <c r="D48" s="100" t="s">
        <v>210</v>
      </c>
      <c r="E48" s="103" t="s">
        <v>73</v>
      </c>
      <c r="F48" s="105" t="str">
        <f>'Resumen Analisis Finan GDMTH'!F69</f>
        <v>7.9% [1]</v>
      </c>
      <c r="G48" s="105" t="str">
        <f>'Resumen Analisis Finan GDMTH'!G69</f>
        <v>7.0% [2]</v>
      </c>
      <c r="H48" s="105" t="str">
        <f>'Resumen Analisis Finan DAC'!F70</f>
        <v>12.6% [1]</v>
      </c>
      <c r="I48" s="105" t="str">
        <f>'Resumen Analisis Finan DAC'!G70</f>
        <v>7.0 % [2]</v>
      </c>
      <c r="J48" s="89"/>
    </row>
    <row r="49" spans="2:12">
      <c r="B49" s="89"/>
      <c r="C49" s="100"/>
      <c r="D49" s="100" t="s">
        <v>211</v>
      </c>
      <c r="E49" s="103" t="s">
        <v>30</v>
      </c>
      <c r="F49" s="104">
        <f>'Resumen Analisis Finan GDMTH'!F70</f>
        <v>538593.99112556595</v>
      </c>
      <c r="G49" s="104">
        <f>'Resumen Analisis Finan GDMTH'!G70</f>
        <v>580224.46832672751</v>
      </c>
      <c r="H49" s="104">
        <f>'Resumen Analisis Finan DAC'!F71</f>
        <v>5989.8941756190043</v>
      </c>
      <c r="I49" s="104">
        <f>'Resumen Analisis Finan DAC'!G71</f>
        <v>10689.668302561444</v>
      </c>
      <c r="J49" s="89"/>
      <c r="L49" s="59"/>
    </row>
    <row r="50" spans="2:12">
      <c r="B50" s="89"/>
      <c r="C50" s="100"/>
      <c r="D50" s="100" t="s">
        <v>212</v>
      </c>
      <c r="E50" s="103" t="s">
        <v>73</v>
      </c>
      <c r="F50" s="106">
        <f>'Resumen Analisis Finan GDMTH'!F71</f>
        <v>0.2992240988500261</v>
      </c>
      <c r="G50" s="106">
        <f>'Resumen Analisis Finan GDMTH'!G71</f>
        <v>0.37143241309837638</v>
      </c>
      <c r="H50" s="106">
        <f>'Resumen Analisis Finan DAC'!F72</f>
        <v>0.3844685759808546</v>
      </c>
      <c r="I50" s="106">
        <f>'Resumen Analisis Finan DAC'!G72</f>
        <v>0.44382382528425102</v>
      </c>
      <c r="J50" s="89"/>
    </row>
    <row r="51" spans="2:12">
      <c r="B51" s="89"/>
      <c r="C51" s="100"/>
      <c r="D51" s="100" t="s">
        <v>213</v>
      </c>
      <c r="E51" s="103" t="s">
        <v>33</v>
      </c>
      <c r="F51" s="107">
        <f>'Resumen Analisis Finan GDMTH'!F72</f>
        <v>4.1044189846720744</v>
      </c>
      <c r="G51" s="107">
        <f>'Resumen Analisis Finan GDMTH'!G72</f>
        <v>5.0096778317597401</v>
      </c>
      <c r="H51" s="107">
        <f>'Resumen Analisis Finan DAC'!F73</f>
        <v>3.7264260249911527</v>
      </c>
      <c r="I51" s="107">
        <f>'Resumen Analisis Finan DAC'!G73</f>
        <v>4.5985105997598383</v>
      </c>
      <c r="J51" s="89"/>
    </row>
    <row r="52" spans="2:12">
      <c r="B52" s="89"/>
      <c r="C52" s="100"/>
      <c r="D52" s="100"/>
      <c r="E52" s="103"/>
      <c r="F52" s="101" t="s">
        <v>220</v>
      </c>
      <c r="G52" s="101" t="s">
        <v>206</v>
      </c>
      <c r="H52" s="101" t="s">
        <v>220</v>
      </c>
      <c r="I52" s="101" t="s">
        <v>206</v>
      </c>
      <c r="J52" s="89"/>
    </row>
    <row r="53" spans="2:12">
      <c r="B53" s="89"/>
      <c r="C53" s="100"/>
      <c r="D53" s="100" t="s">
        <v>214</v>
      </c>
      <c r="E53" s="103" t="s">
        <v>30</v>
      </c>
      <c r="F53" s="104">
        <f>'Resumen Analisis Finan GDMTH'!F76</f>
        <v>1629531.6219089145</v>
      </c>
      <c r="G53" s="104">
        <f>'Resumen Analisis Finan GDMTH'!G76</f>
        <v>65181.264876356581</v>
      </c>
      <c r="H53" s="104">
        <f>'Resumen Analisis Finan DAC'!F77</f>
        <v>29818.156166506622</v>
      </c>
      <c r="I53" s="104">
        <f>'Resumen Analisis Finan DAC'!G77</f>
        <v>1192.7262466602649</v>
      </c>
      <c r="J53" s="89"/>
    </row>
    <row r="54" spans="2:12">
      <c r="B54" s="89"/>
      <c r="C54" s="100"/>
      <c r="D54" s="100" t="s">
        <v>215</v>
      </c>
      <c r="E54" s="103" t="s">
        <v>30</v>
      </c>
      <c r="F54" s="104">
        <f>'Resumen Analisis Finan GDMTH'!F77</f>
        <v>1575423.6219089145</v>
      </c>
      <c r="G54" s="104">
        <f>'Resumen Analisis Finan GDMTH'!G77</f>
        <v>63016.944876356589</v>
      </c>
      <c r="H54" s="104">
        <f>'Resumen Analisis Finan DAC'!F78</f>
        <v>28665.256166506624</v>
      </c>
      <c r="I54" s="104">
        <f>'Resumen Analisis Finan DAC'!G78</f>
        <v>1146.6102466602651</v>
      </c>
      <c r="J54" s="89"/>
    </row>
    <row r="55" spans="2:12">
      <c r="B55" s="89"/>
      <c r="C55" s="100"/>
      <c r="D55" s="100" t="s">
        <v>208</v>
      </c>
      <c r="E55" s="103" t="s">
        <v>30</v>
      </c>
      <c r="F55" s="104">
        <f>'Resumen Analisis Finan GDMTH'!F78</f>
        <v>334000</v>
      </c>
      <c r="G55" s="104" t="str">
        <f>'Resumen Analisis Finan GDMTH'!G78</f>
        <v>-</v>
      </c>
      <c r="H55" s="104">
        <f>'Resumen Analisis Finan DAC'!F79</f>
        <v>3660</v>
      </c>
      <c r="I55" s="104" t="str">
        <f>'Resumen Analisis Finan DAC'!G79</f>
        <v>-</v>
      </c>
      <c r="J55" s="89"/>
    </row>
    <row r="56" spans="2:12">
      <c r="B56" s="89"/>
      <c r="C56" s="100"/>
      <c r="D56" s="100" t="s">
        <v>216</v>
      </c>
      <c r="E56" s="103" t="s">
        <v>30</v>
      </c>
      <c r="F56" s="104">
        <f>'Resumen Analisis Finan GDMTH'!F79</f>
        <v>2046362.4177125134</v>
      </c>
      <c r="G56" s="104">
        <f>'Resumen Analisis Finan GDMTH'!G79</f>
        <v>81854.496708500534</v>
      </c>
      <c r="H56" s="104">
        <f>'Resumen Analisis Finan DAC'!F80</f>
        <v>34350.506166506624</v>
      </c>
      <c r="I56" s="104">
        <f>'Resumen Analisis Finan DAC'!G80</f>
        <v>1374.020246660265</v>
      </c>
      <c r="J56" s="89"/>
    </row>
    <row r="57" spans="2:12">
      <c r="B57" s="89"/>
      <c r="C57" s="100"/>
      <c r="D57" s="100" t="s">
        <v>217</v>
      </c>
      <c r="E57" s="103" t="s">
        <v>30</v>
      </c>
      <c r="F57" s="104">
        <f>'Resumen Analisis Finan GDMTH'!F80</f>
        <v>470938.79580359859</v>
      </c>
      <c r="G57" s="104">
        <f>'Resumen Analisis Finan GDMTH'!G80</f>
        <v>18837.551832143945</v>
      </c>
      <c r="H57" s="104">
        <f>'Resumen Analisis Finan DAC'!F81</f>
        <v>5685.2499999999964</v>
      </c>
      <c r="I57" s="104">
        <f>'Resumen Analisis Finan DAC'!G81</f>
        <v>227.40999999999985</v>
      </c>
      <c r="J57" s="89"/>
    </row>
    <row r="58" spans="2:12">
      <c r="B58" s="89"/>
      <c r="C58" s="100"/>
      <c r="D58" s="100" t="s">
        <v>218</v>
      </c>
      <c r="E58" s="103" t="s">
        <v>30</v>
      </c>
      <c r="F58" s="104">
        <f>'Resumen Analisis Finan GDMTH'!F81</f>
        <v>1575423.6219089143</v>
      </c>
      <c r="G58" s="104">
        <f>'Resumen Analisis Finan GDMTH'!G81</f>
        <v>63016.944876356574</v>
      </c>
      <c r="H58" s="104">
        <f>'Resumen Analisis Finan DAC'!F82</f>
        <v>28665.256166506621</v>
      </c>
      <c r="I58" s="104">
        <f>'Resumen Analisis Finan DAC'!G82</f>
        <v>1146.6102466602649</v>
      </c>
      <c r="J58" s="89"/>
    </row>
    <row r="59" spans="2:12">
      <c r="B59" s="89"/>
      <c r="C59" s="100"/>
      <c r="D59" s="108"/>
      <c r="E59" s="103"/>
      <c r="F59" s="138" t="s">
        <v>221</v>
      </c>
      <c r="G59" s="138"/>
      <c r="H59" s="138" t="s">
        <v>221</v>
      </c>
      <c r="I59" s="138"/>
      <c r="J59" s="89"/>
    </row>
    <row r="60" spans="2:12">
      <c r="B60" s="89"/>
      <c r="C60" s="100"/>
      <c r="D60" s="100" t="s">
        <v>223</v>
      </c>
      <c r="E60" s="103" t="s">
        <v>73</v>
      </c>
      <c r="F60" s="127">
        <f>'Resumen Analisis Finan GDMTH'!F85</f>
        <v>0.09</v>
      </c>
      <c r="G60" s="127"/>
      <c r="H60" s="127">
        <f>'Resumen Analisis Finan DAC'!F86</f>
        <v>0.15</v>
      </c>
      <c r="I60" s="127"/>
      <c r="J60" s="89"/>
    </row>
    <row r="61" spans="2:12">
      <c r="B61" s="89"/>
      <c r="C61" s="100"/>
      <c r="D61" s="100" t="s">
        <v>241</v>
      </c>
      <c r="E61" s="103" t="s">
        <v>30</v>
      </c>
      <c r="F61" s="126">
        <f>G46</f>
        <v>200400</v>
      </c>
      <c r="G61" s="126"/>
      <c r="H61" s="126">
        <f>'Resumen Analisis Finan DAC'!F87</f>
        <v>2562</v>
      </c>
      <c r="I61" s="126"/>
      <c r="J61" s="89"/>
    </row>
    <row r="62" spans="2:12">
      <c r="B62" s="89"/>
      <c r="C62" s="100"/>
      <c r="D62" s="100" t="s">
        <v>224</v>
      </c>
      <c r="E62" s="103" t="s">
        <v>30</v>
      </c>
      <c r="F62" s="126">
        <f>'Resumen Analisis Finan GDMTH'!F87</f>
        <v>54108</v>
      </c>
      <c r="G62" s="126"/>
      <c r="H62" s="126">
        <f>'Resumen Analisis Finan DAC'!F88</f>
        <v>1153</v>
      </c>
      <c r="I62" s="126"/>
      <c r="J62" s="89"/>
    </row>
    <row r="63" spans="2:12">
      <c r="B63" s="89"/>
      <c r="C63" s="100"/>
      <c r="D63" s="100" t="s">
        <v>225</v>
      </c>
      <c r="E63" s="109" t="s">
        <v>219</v>
      </c>
      <c r="F63" s="130">
        <f>'Resumen Analisis Finan GDMTH'!F88</f>
        <v>3.89</v>
      </c>
      <c r="G63" s="130"/>
      <c r="H63" s="130">
        <f>'Resumen Analisis Finan DAC'!F89</f>
        <v>3.77</v>
      </c>
      <c r="I63" s="130"/>
      <c r="J63" s="89"/>
    </row>
    <row r="64" spans="2:12">
      <c r="B64" s="89"/>
      <c r="C64" s="100"/>
      <c r="D64" s="100" t="s">
        <v>226</v>
      </c>
      <c r="E64" s="109" t="s">
        <v>219</v>
      </c>
      <c r="F64" s="137">
        <f>'Resumen Analisis Finan GDMTH'!F89</f>
        <v>1</v>
      </c>
      <c r="G64" s="137"/>
      <c r="H64" s="130">
        <f>'Resumen Analisis Finan DAC'!F90</f>
        <v>1.1000000000000001</v>
      </c>
      <c r="I64" s="130"/>
      <c r="J64" s="89"/>
    </row>
    <row r="65" spans="2:10" ht="23.25" customHeight="1">
      <c r="B65" s="89"/>
      <c r="C65" s="89"/>
      <c r="D65" s="99" t="s">
        <v>222</v>
      </c>
      <c r="E65" s="42"/>
      <c r="F65" s="42"/>
      <c r="G65" s="42"/>
      <c r="H65" s="42"/>
      <c r="I65" s="42"/>
      <c r="J65" s="89"/>
    </row>
    <row r="66" spans="2:10">
      <c r="B66" s="89"/>
      <c r="C66" s="89"/>
      <c r="D66" s="89"/>
      <c r="E66" s="89"/>
      <c r="F66" s="89"/>
      <c r="G66" s="89"/>
      <c r="H66" s="89"/>
      <c r="I66" s="89"/>
      <c r="J66" s="89"/>
    </row>
    <row r="67" spans="2:10">
      <c r="B67" s="89"/>
      <c r="C67" s="89"/>
      <c r="D67" s="89"/>
      <c r="E67" s="89"/>
      <c r="F67" s="89"/>
      <c r="G67" s="89"/>
      <c r="H67" s="89"/>
      <c r="I67" s="89"/>
      <c r="J67" s="89"/>
    </row>
    <row r="68" spans="2:10">
      <c r="D68" t="s">
        <v>163</v>
      </c>
      <c r="F68" s="134" t="s">
        <v>164</v>
      </c>
      <c r="G68" s="134"/>
      <c r="H68" s="134" t="s">
        <v>165</v>
      </c>
      <c r="I68" s="134"/>
    </row>
  </sheetData>
  <mergeCells count="25">
    <mergeCell ref="D40:D42"/>
    <mergeCell ref="F68:G68"/>
    <mergeCell ref="H68:I68"/>
    <mergeCell ref="D11:D12"/>
    <mergeCell ref="F63:G63"/>
    <mergeCell ref="H63:I63"/>
    <mergeCell ref="F64:G64"/>
    <mergeCell ref="H64:I64"/>
    <mergeCell ref="F59:G59"/>
    <mergeCell ref="H59:I59"/>
    <mergeCell ref="F44:G44"/>
    <mergeCell ref="H43:I43"/>
    <mergeCell ref="H44:I44"/>
    <mergeCell ref="F61:G61"/>
    <mergeCell ref="F62:G62"/>
    <mergeCell ref="H61:I61"/>
    <mergeCell ref="E40:E42"/>
    <mergeCell ref="H62:I62"/>
    <mergeCell ref="F60:G60"/>
    <mergeCell ref="H60:I60"/>
    <mergeCell ref="F40:G40"/>
    <mergeCell ref="H40:I40"/>
    <mergeCell ref="F43:G43"/>
    <mergeCell ref="F41:G41"/>
    <mergeCell ref="H41:I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EEF6-80EC-42A7-92A7-04F4636608CB}">
  <dimension ref="A1:G9"/>
  <sheetViews>
    <sheetView workbookViewId="0">
      <selection activeCell="H15" sqref="H15"/>
    </sheetView>
  </sheetViews>
  <sheetFormatPr baseColWidth="10" defaultRowHeight="15"/>
  <cols>
    <col min="3" max="3" width="44.42578125" customWidth="1"/>
    <col min="4" max="5" width="13.85546875" customWidth="1"/>
  </cols>
  <sheetData>
    <row r="1" spans="1:7" ht="18.75">
      <c r="A1" s="1" t="s">
        <v>136</v>
      </c>
    </row>
    <row r="4" spans="1:7" ht="30.75" customHeight="1">
      <c r="C4" s="66" t="s">
        <v>146</v>
      </c>
      <c r="D4" s="66" t="s">
        <v>126</v>
      </c>
      <c r="E4" s="66" t="s">
        <v>145</v>
      </c>
      <c r="G4" s="67" t="s">
        <v>149</v>
      </c>
    </row>
    <row r="5" spans="1:7" ht="33" customHeight="1">
      <c r="C5" s="62" t="s">
        <v>137</v>
      </c>
      <c r="D5" s="4" t="s">
        <v>138</v>
      </c>
      <c r="E5" s="63">
        <v>0.505</v>
      </c>
      <c r="G5" s="61" t="s">
        <v>148</v>
      </c>
    </row>
    <row r="6" spans="1:7" ht="33" customHeight="1">
      <c r="C6" s="62" t="s">
        <v>139</v>
      </c>
      <c r="D6" s="4" t="s">
        <v>144</v>
      </c>
      <c r="E6" s="64">
        <v>50</v>
      </c>
      <c r="G6" s="61" t="s">
        <v>147</v>
      </c>
    </row>
    <row r="7" spans="1:7" ht="33" customHeight="1">
      <c r="C7" s="62" t="s">
        <v>140</v>
      </c>
      <c r="D7" s="4" t="s">
        <v>144</v>
      </c>
      <c r="E7" s="64">
        <v>4000</v>
      </c>
      <c r="G7" s="61" t="s">
        <v>147</v>
      </c>
    </row>
    <row r="8" spans="1:7" ht="33" customHeight="1">
      <c r="C8" s="65" t="s">
        <v>141</v>
      </c>
      <c r="D8" s="4" t="s">
        <v>143</v>
      </c>
      <c r="E8" s="64">
        <f>$E$5*(1000*E6)</f>
        <v>25250</v>
      </c>
    </row>
    <row r="9" spans="1:7" ht="33" customHeight="1">
      <c r="C9" s="65" t="s">
        <v>142</v>
      </c>
      <c r="D9" s="4" t="s">
        <v>143</v>
      </c>
      <c r="E9" s="64">
        <f>$E$5*(1000*E7)</f>
        <v>2020000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Costo Abatim Gen Distrib DAC</vt:lpstr>
      <vt:lpstr>Costo Abatim Gen Distrib GDMTH</vt:lpstr>
      <vt:lpstr>Resumen Analisis Finan GDMTH</vt:lpstr>
      <vt:lpstr>Resumen Analisis Finan DAC</vt:lpstr>
      <vt:lpstr>Especs y Resultados A Fin GD-SF</vt:lpstr>
      <vt:lpstr>Potencial mitigación GDMTH DAC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2021-01-26T02:36:43Z</dcterms:created>
  <dcterms:modified xsi:type="dcterms:W3CDTF">2021-02-11T05:14:41Z</dcterms:modified>
</cp:coreProperties>
</file>