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ROJECTS\PECC Chih\"/>
    </mc:Choice>
  </mc:AlternateContent>
  <xr:revisionPtr revIDLastSave="0" documentId="13_ncr:1_{212B6172-803C-458B-B9F7-4EA54D7673DC}" xr6:coauthVersionLast="36" xr6:coauthVersionMax="36" xr10:uidLastSave="{00000000-0000-0000-0000-000000000000}"/>
  <bookViews>
    <workbookView xWindow="0" yWindow="0" windowWidth="23040" windowHeight="9360" xr2:uid="{F10DEED3-2C6B-4813-ADF3-D23E687CBAF1}"/>
  </bookViews>
  <sheets>
    <sheet name="Iterando la eficienci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3" l="1"/>
  <c r="D28" i="3"/>
  <c r="D39" i="3" l="1"/>
  <c r="D38" i="3"/>
  <c r="F11" i="3" s="1"/>
  <c r="G11" i="3" s="1"/>
  <c r="D37" i="3"/>
  <c r="D36" i="3"/>
  <c r="F9" i="3" s="1"/>
  <c r="G9" i="3" s="1"/>
  <c r="D35" i="3"/>
  <c r="F4" i="3" s="1"/>
  <c r="D34" i="3"/>
  <c r="E12" i="3"/>
  <c r="F7" i="3" l="1"/>
  <c r="G7" i="3" s="1"/>
  <c r="G4" i="3"/>
  <c r="F10" i="3"/>
  <c r="G10" i="3" s="1"/>
  <c r="F6" i="3"/>
  <c r="G6" i="3" s="1"/>
  <c r="F8" i="3"/>
  <c r="G8" i="3" s="1"/>
  <c r="F5" i="3"/>
  <c r="G5" i="3" s="1"/>
  <c r="G12" i="3" l="1"/>
  <c r="G19" i="3" s="1"/>
  <c r="H4" i="3" s="1"/>
  <c r="I4" i="3" s="1"/>
  <c r="J4" i="3" l="1"/>
  <c r="H6" i="3"/>
  <c r="I6" i="3" s="1"/>
  <c r="H5" i="3"/>
  <c r="I5" i="3" s="1"/>
  <c r="H9" i="3"/>
  <c r="I9" i="3" s="1"/>
  <c r="H7" i="3"/>
  <c r="I7" i="3" s="1"/>
  <c r="H10" i="3"/>
  <c r="I10" i="3" s="1"/>
  <c r="H11" i="3"/>
  <c r="I11" i="3" s="1"/>
  <c r="H8" i="3"/>
  <c r="I8" i="3" s="1"/>
  <c r="I12" i="3" l="1"/>
  <c r="I14" i="3" s="1"/>
  <c r="J9" i="3"/>
  <c r="J6" i="3"/>
  <c r="J8" i="3"/>
  <c r="J7" i="3"/>
  <c r="J5" i="3"/>
  <c r="J11" i="3"/>
  <c r="J10" i="3"/>
  <c r="J14" i="3" l="1"/>
</calcChain>
</file>

<file path=xl/sharedStrings.xml><?xml version="1.0" encoding="utf-8"?>
<sst xmlns="http://schemas.openxmlformats.org/spreadsheetml/2006/main" count="78" uniqueCount="62">
  <si>
    <t>Combustible</t>
  </si>
  <si>
    <t>Gas natural</t>
  </si>
  <si>
    <t>Unidades</t>
  </si>
  <si>
    <t>Samalayuca II</t>
  </si>
  <si>
    <t>Ciclo combinado</t>
  </si>
  <si>
    <t>Gas Natural</t>
  </si>
  <si>
    <t>KST Electric Power Company, Norte II</t>
  </si>
  <si>
    <t>Chihuahua II (El Encino)</t>
  </si>
  <si>
    <t>Energía Chihuahua, Transalta Chihuahua</t>
  </si>
  <si>
    <t>Samalayuca</t>
  </si>
  <si>
    <t>Termoeléctrica convencional</t>
  </si>
  <si>
    <t>Energía Chihuahua</t>
  </si>
  <si>
    <t>B-Energy Industries</t>
  </si>
  <si>
    <t>Combustión interna</t>
  </si>
  <si>
    <t>Auma</t>
  </si>
  <si>
    <t>Nombre</t>
  </si>
  <si>
    <t>Tipo</t>
  </si>
  <si>
    <t>Total</t>
  </si>
  <si>
    <t>Parámetro</t>
  </si>
  <si>
    <t>Fuente</t>
  </si>
  <si>
    <t>Poder calorífico</t>
  </si>
  <si>
    <t>kg/PJ</t>
  </si>
  <si>
    <t>Tecnología</t>
  </si>
  <si>
    <t xml:space="preserve"> </t>
  </si>
  <si>
    <t xml:space="preserve">Carboeléctrica </t>
  </si>
  <si>
    <t>30 - 40</t>
  </si>
  <si>
    <t xml:space="preserve">Ciclo combinado </t>
  </si>
  <si>
    <t>40 - 51</t>
  </si>
  <si>
    <t xml:space="preserve">Combustión Interna </t>
  </si>
  <si>
    <t>30 - 45</t>
  </si>
  <si>
    <t xml:space="preserve">Nucleoeléctrica </t>
  </si>
  <si>
    <t xml:space="preserve">Termoeléctrica convencional </t>
  </si>
  <si>
    <t>17 - 30</t>
  </si>
  <si>
    <t xml:space="preserve">Turbogás </t>
  </si>
  <si>
    <t>22 - 45</t>
  </si>
  <si>
    <t>Promedio</t>
  </si>
  <si>
    <t>Factor de corrección</t>
  </si>
  <si>
    <t>Diferencia con respecto al Inventario del estado de chihuahua</t>
  </si>
  <si>
    <t>Fuente: Elaborado por la SENER. Valores calculados con base en información de las centrales eléctricas en operación (2013-2015).</t>
  </si>
  <si>
    <t>Ajuste de la eficiencia para cuadrar consumo de gas natural y emisiones de gases de efecto invernadero al inventario del estado de Chihuahua</t>
  </si>
  <si>
    <t>Mg/GWh</t>
  </si>
  <si>
    <t>Eficiencia ajustada</t>
  </si>
  <si>
    <t>Eficiencia promedio [2]</t>
  </si>
  <si>
    <t>Por GWh de combustible quemado</t>
  </si>
  <si>
    <t>Por PJ de combustible quemado</t>
  </si>
  <si>
    <r>
      <t>Factor de emisión consolidado - Emisiones de CO</t>
    </r>
    <r>
      <rPr>
        <b/>
        <vertAlign val="subscript"/>
        <sz val="8"/>
        <color theme="0"/>
        <rFont val="Calibri"/>
        <family val="2"/>
        <scheme val="minor"/>
      </rPr>
      <t>2</t>
    </r>
    <r>
      <rPr>
        <b/>
        <sz val="8"/>
        <color theme="0"/>
        <rFont val="Calibri"/>
        <family val="2"/>
        <scheme val="minor"/>
      </rPr>
      <t>e</t>
    </r>
  </si>
  <si>
    <t>[3]</t>
  </si>
  <si>
    <t>[4]</t>
  </si>
  <si>
    <t xml:space="preserve">Generación Bruta [1] (GWh) </t>
  </si>
  <si>
    <t>Tomado de: PRODESEN 2018 - 2032, Tabla 4.2.2. p 196</t>
  </si>
  <si>
    <t>Intervalo (%)</t>
  </si>
  <si>
    <t>EFICIENCIA TÉRMICA</t>
  </si>
  <si>
    <t>[2] Ver Cuadro 8.</t>
  </si>
  <si>
    <t>[1] PRODESEN 2018 - 2032, https://www.gob.mx/cms/uploads/attachment/file/331770/PRODESEN-2018-2032-definitiva.pdf consultado el 16 de enero de 2019. Tabbla 2.2.9. pp 142 - 144 para ciclo combinado; Tabla 2.2.10. pp 145 - 146 para termoeléctricas convencionales; Tabla 2.2.12 p 148 - 150 para turbogás; Tabla 2.2.13. p 151 - 156 para combustión interna.</t>
  </si>
  <si>
    <r>
      <t>Consumo aproximado (m</t>
    </r>
    <r>
      <rPr>
        <vertAlign val="superscript"/>
        <sz val="8"/>
        <rFont val="Calibri"/>
        <family val="2"/>
        <scheme val="minor"/>
      </rPr>
      <t>3</t>
    </r>
    <r>
      <rPr>
        <sz val="8"/>
        <rFont val="Calibri"/>
        <family val="2"/>
        <scheme val="minor"/>
      </rPr>
      <t>)</t>
    </r>
  </si>
  <si>
    <r>
      <t>Consumo estimado (m</t>
    </r>
    <r>
      <rPr>
        <vertAlign val="superscript"/>
        <sz val="8"/>
        <rFont val="Calibri"/>
        <family val="2"/>
        <scheme val="minor"/>
      </rPr>
      <t>3</t>
    </r>
    <r>
      <rPr>
        <sz val="8"/>
        <rFont val="Calibri"/>
        <family val="2"/>
        <scheme val="minor"/>
      </rPr>
      <t>)</t>
    </r>
  </si>
  <si>
    <r>
      <t>Emisiones de gases de efecto invernadero (Mg CO</t>
    </r>
    <r>
      <rPr>
        <vertAlign val="subscript"/>
        <sz val="8"/>
        <rFont val="Calibri"/>
        <family val="2"/>
        <scheme val="minor"/>
      </rPr>
      <t>2</t>
    </r>
    <r>
      <rPr>
        <sz val="8"/>
        <rFont val="Calibri"/>
        <family val="2"/>
        <scheme val="minor"/>
      </rPr>
      <t>e)</t>
    </r>
  </si>
  <si>
    <r>
      <t>MJ/m</t>
    </r>
    <r>
      <rPr>
        <vertAlign val="superscript"/>
        <sz val="8"/>
        <rFont val="Calibri"/>
        <family val="2"/>
      </rPr>
      <t>3</t>
    </r>
  </si>
  <si>
    <t>[4]  Promedio de los valores encontrados en el balance nacional de energía de 2013 a 2017 (ver: Factores de emision 1A1a.xlsx; hoja Factores_Emisión; celda I43)</t>
  </si>
  <si>
    <t>[3] Calculado, ver libro "Sector Electrico PECC Chih.xlsx" - hoja "Factor de Planta" - Celdas: A37:O49</t>
  </si>
  <si>
    <t>Inventario del estado de chihuahua [3]</t>
  </si>
  <si>
    <r>
      <t>[3] Para el 2017, ver Tabla 8, celda: H72; hoja: SECTOR 1A1a; libro: Sector1A1a_GenEnerElec_Ch13-17_15Feb19.xls para las emisiones y hoja:Datos de actividad; celda: G35, para el consumo en m</t>
    </r>
    <r>
      <rPr>
        <vertAlign val="superscript"/>
        <sz val="8"/>
        <rFont val="Calibri"/>
        <family val="2"/>
        <scheme val="minor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</si>
</sst>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000"/>
    <numFmt numFmtId="165" formatCode="_-* #,##0.0000_-;\-* #,##0.0000_-;_-* &quot;-&quot;??_-;_-@_-"/>
    <numFmt numFmtId="166" formatCode="_-* #,##0.0000000_-;\-* #,##0.0000000_-;_-* &quot;-&quot;??_-;_-@_-"/>
    <numFmt numFmtId="167" formatCode="0.0%"/>
    <numFmt numFmtId="168" formatCode="0.00000E+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8"/>
      <name val="Calibri"/>
      <family val="2"/>
    </font>
    <font>
      <b/>
      <sz val="8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8"/>
      <color theme="0"/>
      <name val="Calibri"/>
      <family val="2"/>
    </font>
    <font>
      <vertAlign val="superscript"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vertAlign val="subscript"/>
      <sz val="8"/>
      <color theme="0"/>
      <name val="Calibri"/>
      <family val="2"/>
      <scheme val="minor"/>
    </font>
    <font>
      <vertAlign val="subscript"/>
      <sz val="8"/>
      <name val="Calibri"/>
      <family val="2"/>
      <scheme val="minor"/>
    </font>
    <font>
      <vertAlign val="superscript"/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3" borderId="0" applyNumberFormat="0" applyBorder="0" applyAlignment="0" applyProtection="0"/>
    <xf numFmtId="0" fontId="5" fillId="0" borderId="0"/>
  </cellStyleXfs>
  <cellXfs count="63">
    <xf numFmtId="0" fontId="0" fillId="0" borderId="0" xfId="0"/>
    <xf numFmtId="0" fontId="8" fillId="0" borderId="0" xfId="0" applyFont="1"/>
    <xf numFmtId="0" fontId="11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6" fillId="0" borderId="0" xfId="0" applyFont="1"/>
    <xf numFmtId="0" fontId="12" fillId="5" borderId="0" xfId="0" applyFont="1" applyFill="1" applyAlignment="1">
      <alignment horizontal="center" vertical="center"/>
    </xf>
    <xf numFmtId="165" fontId="0" fillId="0" borderId="0" xfId="0" applyNumberFormat="1"/>
    <xf numFmtId="43" fontId="8" fillId="0" borderId="0" xfId="0" applyNumberFormat="1" applyFont="1" applyAlignment="1">
      <alignment horizontal="center"/>
    </xf>
    <xf numFmtId="10" fontId="11" fillId="0" borderId="0" xfId="1" applyNumberFormat="1" applyFont="1" applyFill="1" applyBorder="1" applyAlignment="1">
      <alignment horizontal="right" vertical="center" wrapText="1" indent="2"/>
    </xf>
    <xf numFmtId="0" fontId="0" fillId="0" borderId="0" xfId="0" applyFill="1"/>
    <xf numFmtId="0" fontId="0" fillId="0" borderId="0" xfId="0" applyBorder="1"/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164" fontId="7" fillId="0" borderId="0" xfId="4" applyNumberFormat="1" applyFont="1" applyFill="1" applyBorder="1" applyAlignment="1">
      <alignment horizontal="center" vertical="center" wrapText="1"/>
    </xf>
    <xf numFmtId="166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10" fillId="6" borderId="0" xfId="3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14" fillId="0" borderId="0" xfId="0" applyNumberFormat="1" applyFont="1" applyFill="1" applyBorder="1" applyAlignment="1"/>
    <xf numFmtId="0" fontId="9" fillId="0" borderId="0" xfId="0" applyFont="1" applyBorder="1" applyAlignment="1">
      <alignment horizontal="left" vertical="center"/>
    </xf>
    <xf numFmtId="168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left" vertical="center" indent="3"/>
    </xf>
    <xf numFmtId="0" fontId="12" fillId="5" borderId="0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43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4" borderId="0" xfId="0" applyFont="1" applyFill="1" applyBorder="1" applyAlignment="1">
      <alignment vertical="center"/>
    </xf>
    <xf numFmtId="43" fontId="6" fillId="4" borderId="0" xfId="0" applyNumberFormat="1" applyFont="1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9" fillId="4" borderId="3" xfId="0" applyFont="1" applyFill="1" applyBorder="1" applyAlignment="1">
      <alignment horizontal="left" vertical="center"/>
    </xf>
    <xf numFmtId="168" fontId="9" fillId="4" borderId="3" xfId="0" applyNumberFormat="1" applyFont="1" applyFill="1" applyBorder="1" applyAlignment="1">
      <alignment vertical="center"/>
    </xf>
    <xf numFmtId="0" fontId="9" fillId="4" borderId="3" xfId="0" applyFont="1" applyFill="1" applyBorder="1" applyAlignment="1">
      <alignment horizontal="left" vertical="center" indent="3"/>
    </xf>
    <xf numFmtId="0" fontId="0" fillId="4" borderId="3" xfId="0" applyFill="1" applyBorder="1"/>
    <xf numFmtId="0" fontId="12" fillId="0" borderId="0" xfId="0" applyFont="1" applyFill="1" applyAlignment="1">
      <alignment vertical="center"/>
    </xf>
    <xf numFmtId="0" fontId="8" fillId="0" borderId="0" xfId="0" applyFont="1" applyFill="1" applyBorder="1"/>
    <xf numFmtId="0" fontId="0" fillId="0" borderId="0" xfId="0" applyFill="1" applyBorder="1"/>
    <xf numFmtId="0" fontId="8" fillId="0" borderId="2" xfId="0" applyFont="1" applyBorder="1"/>
    <xf numFmtId="0" fontId="8" fillId="0" borderId="2" xfId="0" applyFont="1" applyBorder="1" applyAlignment="1">
      <alignment horizontal="center" vertical="center"/>
    </xf>
    <xf numFmtId="167" fontId="8" fillId="0" borderId="2" xfId="1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left" vertical="top" wrapText="1"/>
    </xf>
    <xf numFmtId="167" fontId="4" fillId="0" borderId="2" xfId="1" applyNumberFormat="1" applyFont="1" applyFill="1" applyBorder="1" applyAlignment="1">
      <alignment horizontal="center" vertical="top" wrapText="1"/>
    </xf>
    <xf numFmtId="3" fontId="9" fillId="0" borderId="2" xfId="0" applyNumberFormat="1" applyFont="1" applyFill="1" applyBorder="1" applyAlignment="1">
      <alignment vertical="top" wrapText="1"/>
    </xf>
    <xf numFmtId="0" fontId="9" fillId="0" borderId="2" xfId="0" applyFont="1" applyFill="1" applyBorder="1" applyAlignment="1">
      <alignment vertical="top" wrapText="1"/>
    </xf>
    <xf numFmtId="3" fontId="4" fillId="0" borderId="2" xfId="0" applyNumberFormat="1" applyFont="1" applyFill="1" applyBorder="1" applyAlignment="1">
      <alignment horizontal="right" vertical="top" wrapText="1" indent="2"/>
    </xf>
    <xf numFmtId="10" fontId="4" fillId="0" borderId="2" xfId="1" applyNumberFormat="1" applyFont="1" applyFill="1" applyBorder="1" applyAlignment="1">
      <alignment horizontal="right" vertical="top" wrapText="1" indent="2"/>
    </xf>
    <xf numFmtId="3" fontId="4" fillId="0" borderId="2" xfId="0" applyNumberFormat="1" applyFont="1" applyFill="1" applyBorder="1" applyAlignment="1">
      <alignment horizontal="right" vertical="top" wrapText="1" indent="1"/>
    </xf>
    <xf numFmtId="165" fontId="16" fillId="2" borderId="1" xfId="2" applyNumberFormat="1" applyFont="1" applyAlignment="1">
      <alignment horizontal="center"/>
    </xf>
    <xf numFmtId="0" fontId="12" fillId="5" borderId="0" xfId="0" applyFont="1" applyFill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right" vertical="top" wrapText="1" indent="2"/>
    </xf>
    <xf numFmtId="0" fontId="4" fillId="0" borderId="0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justify" vertical="top" wrapText="1"/>
    </xf>
    <xf numFmtId="0" fontId="4" fillId="0" borderId="2" xfId="0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left" vertical="top" wrapText="1"/>
    </xf>
  </cellXfs>
  <cellStyles count="5">
    <cellStyle name="Accent2" xfId="3" builtinId="33"/>
    <cellStyle name="Calculation" xfId="2" builtinId="22"/>
    <cellStyle name="Normal" xfId="0" builtinId="0"/>
    <cellStyle name="Normal 2 10" xfId="4" xr:uid="{6FCD98FB-2062-4F58-A056-F82211E9606F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72772-F8FC-4939-A601-F1E1B93C2843}">
  <sheetPr codeName="Sheet1"/>
  <dimension ref="A1:L42"/>
  <sheetViews>
    <sheetView showGridLines="0" tabSelected="1" zoomScaleNormal="100" workbookViewId="0">
      <selection activeCell="C17" sqref="C17"/>
    </sheetView>
  </sheetViews>
  <sheetFormatPr defaultRowHeight="14.4" x14ac:dyDescent="0.3"/>
  <cols>
    <col min="2" max="2" width="23.109375" customWidth="1"/>
    <col min="3" max="3" width="11.5546875" customWidth="1"/>
    <col min="4" max="4" width="11.33203125" customWidth="1"/>
    <col min="5" max="5" width="14.109375" customWidth="1"/>
    <col min="6" max="6" width="10" customWidth="1"/>
    <col min="7" max="7" width="13.88671875" customWidth="1"/>
    <col min="8" max="8" width="10" customWidth="1"/>
    <col min="9" max="9" width="14.5546875" customWidth="1"/>
    <col min="10" max="10" width="18.5546875" bestFit="1" customWidth="1"/>
    <col min="12" max="12" width="11.5546875" bestFit="1" customWidth="1"/>
  </cols>
  <sheetData>
    <row r="1" spans="1:12" x14ac:dyDescent="0.3">
      <c r="A1" s="10"/>
      <c r="B1" s="21" t="s">
        <v>39</v>
      </c>
      <c r="C1" s="11"/>
      <c r="D1" s="12"/>
      <c r="E1" s="12"/>
      <c r="F1" s="10"/>
    </row>
    <row r="2" spans="1:12" x14ac:dyDescent="0.3">
      <c r="A2" s="10"/>
      <c r="B2" s="10"/>
      <c r="C2" s="10"/>
      <c r="D2" s="10"/>
      <c r="E2" s="10"/>
      <c r="F2" s="10"/>
    </row>
    <row r="3" spans="1:12" ht="24.6" customHeight="1" x14ac:dyDescent="0.3">
      <c r="B3" s="42" t="s">
        <v>15</v>
      </c>
      <c r="C3" s="42" t="s">
        <v>16</v>
      </c>
      <c r="D3" s="42" t="s">
        <v>0</v>
      </c>
      <c r="E3" s="42" t="s">
        <v>48</v>
      </c>
      <c r="F3" s="42" t="s">
        <v>42</v>
      </c>
      <c r="G3" s="42" t="s">
        <v>54</v>
      </c>
      <c r="H3" s="42" t="s">
        <v>41</v>
      </c>
      <c r="I3" s="42" t="s">
        <v>55</v>
      </c>
      <c r="J3" s="42" t="s">
        <v>56</v>
      </c>
      <c r="L3" s="10"/>
    </row>
    <row r="4" spans="1:12" ht="20.399999999999999" customHeight="1" x14ac:dyDescent="0.3">
      <c r="B4" s="44" t="s">
        <v>3</v>
      </c>
      <c r="C4" s="45" t="s">
        <v>4</v>
      </c>
      <c r="D4" s="43" t="s">
        <v>5</v>
      </c>
      <c r="E4" s="49">
        <v>4432</v>
      </c>
      <c r="F4" s="46">
        <f>D35</f>
        <v>0.45500000000000002</v>
      </c>
      <c r="G4" s="51">
        <f>E4/F4*3600*1000/$D$28</f>
        <v>922799305.95720065</v>
      </c>
      <c r="H4" s="46">
        <f>$G$19*F4</f>
        <v>0.50828837098695379</v>
      </c>
      <c r="I4" s="49">
        <f>E4/H4*3600*1000/$D$28</f>
        <v>826054083.03016877</v>
      </c>
      <c r="J4" s="49">
        <f>E4/H4*$C$22</f>
        <v>1814672.586242731</v>
      </c>
      <c r="L4" s="54"/>
    </row>
    <row r="5" spans="1:12" ht="20.399999999999999" customHeight="1" x14ac:dyDescent="0.3">
      <c r="B5" s="44" t="s">
        <v>6</v>
      </c>
      <c r="C5" s="45" t="s">
        <v>4</v>
      </c>
      <c r="D5" s="43" t="s">
        <v>5</v>
      </c>
      <c r="E5" s="49">
        <v>3277</v>
      </c>
      <c r="F5" s="46">
        <f>F4</f>
        <v>0.45500000000000002</v>
      </c>
      <c r="G5" s="51">
        <f t="shared" ref="G5:G11" si="0">E5/F5*3600*1000/$D$28</f>
        <v>682313475.99768651</v>
      </c>
      <c r="H5" s="46">
        <f t="shared" ref="H5:H11" si="1">$G$19*F5</f>
        <v>0.50828837098695379</v>
      </c>
      <c r="I5" s="49">
        <f t="shared" ref="I5:I11" si="2">E5/H5*3600*1000/$D$28</f>
        <v>610780512.20439136</v>
      </c>
      <c r="J5" s="49">
        <f t="shared" ref="J5:J11" si="3">E5/H5*$C$22</f>
        <v>1341760.3937539323</v>
      </c>
      <c r="L5" s="54"/>
    </row>
    <row r="6" spans="1:12" ht="20.399999999999999" customHeight="1" x14ac:dyDescent="0.3">
      <c r="B6" s="44" t="s">
        <v>7</v>
      </c>
      <c r="C6" s="45" t="s">
        <v>4</v>
      </c>
      <c r="D6" s="43" t="s">
        <v>5</v>
      </c>
      <c r="E6" s="49">
        <v>3274</v>
      </c>
      <c r="F6" s="46">
        <f>F4</f>
        <v>0.45500000000000002</v>
      </c>
      <c r="G6" s="51">
        <f t="shared" si="0"/>
        <v>681688837.47831118</v>
      </c>
      <c r="H6" s="46">
        <f t="shared" si="1"/>
        <v>0.50828837098695379</v>
      </c>
      <c r="I6" s="49">
        <f t="shared" si="2"/>
        <v>610221360.07237649</v>
      </c>
      <c r="J6" s="49">
        <f t="shared" si="3"/>
        <v>1340532.0503968187</v>
      </c>
      <c r="L6" s="54"/>
    </row>
    <row r="7" spans="1:12" ht="20.399999999999999" customHeight="1" x14ac:dyDescent="0.3">
      <c r="B7" s="44" t="s">
        <v>8</v>
      </c>
      <c r="C7" s="45" t="s">
        <v>4</v>
      </c>
      <c r="D7" s="43" t="s">
        <v>5</v>
      </c>
      <c r="E7" s="49">
        <v>2084</v>
      </c>
      <c r="F7" s="46">
        <f>F4</f>
        <v>0.45500000000000002</v>
      </c>
      <c r="G7" s="51">
        <f t="shared" si="0"/>
        <v>433915558.12608445</v>
      </c>
      <c r="H7" s="46">
        <f t="shared" si="1"/>
        <v>0.50828837098695379</v>
      </c>
      <c r="I7" s="49">
        <f t="shared" si="2"/>
        <v>388424347.70642406</v>
      </c>
      <c r="J7" s="49">
        <f t="shared" si="3"/>
        <v>853289.18540835974</v>
      </c>
      <c r="L7" s="54"/>
    </row>
    <row r="8" spans="1:12" ht="20.399999999999999" customHeight="1" x14ac:dyDescent="0.3">
      <c r="B8" s="44" t="s">
        <v>11</v>
      </c>
      <c r="C8" s="45" t="s">
        <v>4</v>
      </c>
      <c r="D8" s="43" t="s">
        <v>5</v>
      </c>
      <c r="E8" s="49">
        <v>78</v>
      </c>
      <c r="F8" s="46">
        <f>F4</f>
        <v>0.45500000000000002</v>
      </c>
      <c r="G8" s="51">
        <f t="shared" si="0"/>
        <v>16240601.503759397</v>
      </c>
      <c r="H8" s="46">
        <f t="shared" si="1"/>
        <v>0.50828837098695379</v>
      </c>
      <c r="I8" s="49">
        <f t="shared" si="2"/>
        <v>14537955.43239015</v>
      </c>
      <c r="J8" s="49">
        <f t="shared" si="3"/>
        <v>31936.927284957805</v>
      </c>
      <c r="L8" s="54"/>
    </row>
    <row r="9" spans="1:12" ht="20.399999999999999" customHeight="1" x14ac:dyDescent="0.3">
      <c r="B9" s="44" t="s">
        <v>12</v>
      </c>
      <c r="C9" s="45" t="s">
        <v>13</v>
      </c>
      <c r="D9" s="43" t="s">
        <v>5</v>
      </c>
      <c r="E9" s="49">
        <v>51</v>
      </c>
      <c r="F9" s="46">
        <f>D36</f>
        <v>0.375</v>
      </c>
      <c r="G9" s="51">
        <f t="shared" si="0"/>
        <v>12884210.52631579</v>
      </c>
      <c r="H9" s="46">
        <f t="shared" si="1"/>
        <v>0.41891898707715969</v>
      </c>
      <c r="I9" s="49">
        <f t="shared" si="2"/>
        <v>11533444.643029522</v>
      </c>
      <c r="J9" s="49">
        <f t="shared" si="3"/>
        <v>25336.628979399862</v>
      </c>
      <c r="L9" s="54"/>
    </row>
    <row r="10" spans="1:12" ht="20.399999999999999" hidden="1" customHeight="1" x14ac:dyDescent="0.3">
      <c r="B10" s="44" t="s">
        <v>14</v>
      </c>
      <c r="C10" s="45" t="s">
        <v>13</v>
      </c>
      <c r="D10" s="43" t="s">
        <v>5</v>
      </c>
      <c r="E10" s="49">
        <v>0</v>
      </c>
      <c r="F10" s="46">
        <f>F9</f>
        <v>0.375</v>
      </c>
      <c r="G10" s="51">
        <f t="shared" si="0"/>
        <v>0</v>
      </c>
      <c r="H10" s="46">
        <f t="shared" si="1"/>
        <v>0.41891898707715969</v>
      </c>
      <c r="I10" s="49">
        <f t="shared" si="2"/>
        <v>0</v>
      </c>
      <c r="J10" s="49">
        <f t="shared" si="3"/>
        <v>0</v>
      </c>
      <c r="L10" s="54"/>
    </row>
    <row r="11" spans="1:12" ht="20.399999999999999" customHeight="1" x14ac:dyDescent="0.3">
      <c r="B11" s="44" t="s">
        <v>9</v>
      </c>
      <c r="C11" s="45" t="s">
        <v>10</v>
      </c>
      <c r="D11" s="43" t="s">
        <v>5</v>
      </c>
      <c r="E11" s="49">
        <v>757</v>
      </c>
      <c r="F11" s="46">
        <f>D38</f>
        <v>0.23499999999999999</v>
      </c>
      <c r="G11" s="51">
        <f t="shared" si="0"/>
        <v>305173572.22844344</v>
      </c>
      <c r="H11" s="46">
        <f t="shared" si="1"/>
        <v>0.26252256523502004</v>
      </c>
      <c r="I11" s="49">
        <f t="shared" si="2"/>
        <v>273179524.24196959</v>
      </c>
      <c r="J11" s="49">
        <f t="shared" si="3"/>
        <v>600119.77901770012</v>
      </c>
      <c r="L11" s="54"/>
    </row>
    <row r="12" spans="1:12" ht="20.399999999999999" customHeight="1" x14ac:dyDescent="0.3">
      <c r="B12" s="56" t="s">
        <v>17</v>
      </c>
      <c r="C12" s="56"/>
      <c r="D12" s="56"/>
      <c r="E12" s="49">
        <f>SUM(E4:E11)</f>
        <v>13953</v>
      </c>
      <c r="F12" s="47"/>
      <c r="G12" s="51">
        <f>SUM(G4:G11)</f>
        <v>3055015561.8178015</v>
      </c>
      <c r="H12" s="48"/>
      <c r="I12" s="49">
        <f>SUM(I4:I11)</f>
        <v>2734731227.33075</v>
      </c>
      <c r="J12" s="49">
        <f>SUM(J4:J11)</f>
        <v>6007647.5510838991</v>
      </c>
      <c r="L12" s="54"/>
    </row>
    <row r="13" spans="1:12" ht="20.399999999999999" customHeight="1" x14ac:dyDescent="0.3">
      <c r="B13" s="60" t="s">
        <v>60</v>
      </c>
      <c r="C13" s="60"/>
      <c r="D13" s="60"/>
      <c r="E13" s="60"/>
      <c r="F13" s="60"/>
      <c r="G13" s="60"/>
      <c r="H13" s="60"/>
      <c r="I13" s="49">
        <v>2734731227.33075</v>
      </c>
      <c r="J13" s="49">
        <v>6008929.6134023247</v>
      </c>
      <c r="L13" s="54"/>
    </row>
    <row r="14" spans="1:12" ht="20.399999999999999" customHeight="1" x14ac:dyDescent="0.3">
      <c r="B14" s="61" t="s">
        <v>37</v>
      </c>
      <c r="C14" s="61"/>
      <c r="D14" s="61"/>
      <c r="E14" s="61"/>
      <c r="F14" s="61"/>
      <c r="G14" s="61"/>
      <c r="H14" s="61"/>
      <c r="I14" s="50">
        <f>(I12-I13)/I13</f>
        <v>0</v>
      </c>
      <c r="J14" s="50">
        <f>(J12-J13)/J13</f>
        <v>-2.1335951673757535E-4</v>
      </c>
    </row>
    <row r="15" spans="1:12" ht="22.8" customHeight="1" x14ac:dyDescent="0.3">
      <c r="B15" s="59" t="s">
        <v>53</v>
      </c>
      <c r="C15" s="59"/>
      <c r="D15" s="59"/>
      <c r="E15" s="59"/>
      <c r="F15" s="59"/>
      <c r="G15" s="59"/>
      <c r="H15" s="59"/>
      <c r="I15" s="59"/>
      <c r="J15" s="59"/>
    </row>
    <row r="16" spans="1:12" x14ac:dyDescent="0.3">
      <c r="B16" s="62" t="s">
        <v>52</v>
      </c>
      <c r="C16" s="62"/>
      <c r="D16" s="62"/>
      <c r="E16" s="62"/>
      <c r="F16" s="62"/>
      <c r="G16" s="62"/>
      <c r="H16" s="62"/>
      <c r="I16" s="62"/>
      <c r="J16" s="62"/>
    </row>
    <row r="17" spans="2:10" x14ac:dyDescent="0.3">
      <c r="B17" s="55" t="s">
        <v>61</v>
      </c>
      <c r="C17" s="2"/>
      <c r="D17" s="2"/>
      <c r="I17" s="8"/>
      <c r="J17" s="8"/>
    </row>
    <row r="18" spans="2:10" x14ac:dyDescent="0.3">
      <c r="B18" s="3"/>
      <c r="C18" s="3"/>
      <c r="D18" s="3"/>
      <c r="G18" s="17" t="s">
        <v>36</v>
      </c>
      <c r="I18" s="8"/>
      <c r="J18" s="8"/>
    </row>
    <row r="19" spans="2:10" x14ac:dyDescent="0.3">
      <c r="B19" s="3"/>
      <c r="C19" s="3"/>
      <c r="D19" s="3"/>
      <c r="G19" s="52">
        <f>G12/I13</f>
        <v>1.1171172988724258</v>
      </c>
      <c r="I19" s="8"/>
      <c r="J19" s="8"/>
    </row>
    <row r="20" spans="2:10" x14ac:dyDescent="0.3">
      <c r="B20" s="3"/>
      <c r="C20" s="3"/>
      <c r="D20" s="3"/>
      <c r="G20" s="7"/>
      <c r="I20" s="8"/>
      <c r="J20" s="8"/>
    </row>
    <row r="21" spans="2:10" ht="21.6" x14ac:dyDescent="0.3">
      <c r="B21" s="53" t="s">
        <v>45</v>
      </c>
      <c r="C21" s="25" t="s">
        <v>1</v>
      </c>
      <c r="D21" s="25" t="s">
        <v>2</v>
      </c>
      <c r="E21" s="25" t="s">
        <v>19</v>
      </c>
    </row>
    <row r="22" spans="2:10" x14ac:dyDescent="0.3">
      <c r="B22" s="22" t="s">
        <v>43</v>
      </c>
      <c r="C22" s="23">
        <v>208.117548</v>
      </c>
      <c r="D22" s="24" t="s">
        <v>40</v>
      </c>
      <c r="E22" s="28" t="s">
        <v>46</v>
      </c>
    </row>
    <row r="23" spans="2:10" x14ac:dyDescent="0.3">
      <c r="B23" s="22" t="s">
        <v>44</v>
      </c>
      <c r="C23" s="23">
        <v>57810430</v>
      </c>
      <c r="D23" s="24" t="s">
        <v>21</v>
      </c>
      <c r="E23" s="28" t="s">
        <v>46</v>
      </c>
    </row>
    <row r="24" spans="2:10" x14ac:dyDescent="0.3">
      <c r="B24" s="32" t="s">
        <v>59</v>
      </c>
      <c r="C24" s="33"/>
      <c r="D24" s="34"/>
      <c r="E24" s="35"/>
    </row>
    <row r="25" spans="2:10" s="9" customFormat="1" x14ac:dyDescent="0.3">
      <c r="B25" s="13"/>
      <c r="C25" s="13"/>
      <c r="D25" s="14"/>
      <c r="E25" s="15"/>
      <c r="F25" s="16"/>
    </row>
    <row r="27" spans="2:10" x14ac:dyDescent="0.3">
      <c r="B27" s="5" t="s">
        <v>18</v>
      </c>
      <c r="C27" s="5" t="s">
        <v>2</v>
      </c>
      <c r="D27" s="5" t="s">
        <v>1</v>
      </c>
      <c r="E27" s="5" t="s">
        <v>19</v>
      </c>
      <c r="F27" s="18"/>
      <c r="G27" s="18"/>
    </row>
    <row r="28" spans="2:10" x14ac:dyDescent="0.3">
      <c r="B28" s="26" t="s">
        <v>20</v>
      </c>
      <c r="C28" s="26" t="s">
        <v>57</v>
      </c>
      <c r="D28" s="27">
        <f>1000000*0.000038</f>
        <v>38</v>
      </c>
      <c r="E28" s="28" t="s">
        <v>47</v>
      </c>
      <c r="F28" s="19"/>
      <c r="G28" s="20"/>
    </row>
    <row r="29" spans="2:10" x14ac:dyDescent="0.3">
      <c r="B29" s="29" t="s">
        <v>58</v>
      </c>
      <c r="C29" s="29"/>
      <c r="D29" s="30"/>
      <c r="E29" s="31"/>
      <c r="F29" s="4"/>
      <c r="G29" s="4"/>
    </row>
    <row r="30" spans="2:10" x14ac:dyDescent="0.3">
      <c r="I30" s="6"/>
    </row>
    <row r="32" spans="2:10" x14ac:dyDescent="0.3">
      <c r="B32" s="58" t="s">
        <v>51</v>
      </c>
      <c r="C32" s="58"/>
      <c r="D32" s="58"/>
      <c r="E32" s="36"/>
    </row>
    <row r="33" spans="2:5" x14ac:dyDescent="0.3">
      <c r="B33" s="39" t="s">
        <v>22</v>
      </c>
      <c r="C33" s="40" t="s">
        <v>50</v>
      </c>
      <c r="D33" s="40" t="s">
        <v>35</v>
      </c>
      <c r="E33" t="s">
        <v>23</v>
      </c>
    </row>
    <row r="34" spans="2:5" x14ac:dyDescent="0.3">
      <c r="B34" s="39" t="s">
        <v>24</v>
      </c>
      <c r="C34" s="40" t="s">
        <v>25</v>
      </c>
      <c r="D34" s="41">
        <f>(30+40)/200</f>
        <v>0.35</v>
      </c>
    </row>
    <row r="35" spans="2:5" x14ac:dyDescent="0.3">
      <c r="B35" s="39" t="s">
        <v>26</v>
      </c>
      <c r="C35" s="40" t="s">
        <v>27</v>
      </c>
      <c r="D35" s="41">
        <f>(40+51)/200</f>
        <v>0.45500000000000002</v>
      </c>
    </row>
    <row r="36" spans="2:5" x14ac:dyDescent="0.3">
      <c r="B36" s="39" t="s">
        <v>28</v>
      </c>
      <c r="C36" s="40" t="s">
        <v>29</v>
      </c>
      <c r="D36" s="41">
        <f>(30+45)/200</f>
        <v>0.375</v>
      </c>
    </row>
    <row r="37" spans="2:5" x14ac:dyDescent="0.3">
      <c r="B37" s="39" t="s">
        <v>30</v>
      </c>
      <c r="C37" s="40">
        <v>35</v>
      </c>
      <c r="D37" s="41">
        <f>C37/100</f>
        <v>0.35</v>
      </c>
    </row>
    <row r="38" spans="2:5" x14ac:dyDescent="0.3">
      <c r="B38" s="39" t="s">
        <v>31</v>
      </c>
      <c r="C38" s="40" t="s">
        <v>32</v>
      </c>
      <c r="D38" s="41">
        <f>(17+30)/200</f>
        <v>0.23499999999999999</v>
      </c>
    </row>
    <row r="39" spans="2:5" x14ac:dyDescent="0.3">
      <c r="B39" s="39" t="s">
        <v>33</v>
      </c>
      <c r="C39" s="40" t="s">
        <v>34</v>
      </c>
      <c r="D39" s="41">
        <f>(22+45)/200</f>
        <v>0.33500000000000002</v>
      </c>
    </row>
    <row r="40" spans="2:5" ht="28.8" customHeight="1" x14ac:dyDescent="0.3">
      <c r="B40" s="57" t="s">
        <v>38</v>
      </c>
      <c r="C40" s="57"/>
      <c r="D40" s="57"/>
    </row>
    <row r="41" spans="2:5" x14ac:dyDescent="0.3">
      <c r="B41" s="37" t="s">
        <v>49</v>
      </c>
      <c r="C41" s="37"/>
      <c r="D41" s="37"/>
      <c r="E41" s="38"/>
    </row>
    <row r="42" spans="2:5" x14ac:dyDescent="0.3">
      <c r="C42" s="1"/>
      <c r="D42" s="1"/>
    </row>
  </sheetData>
  <mergeCells count="7">
    <mergeCell ref="B12:D12"/>
    <mergeCell ref="B40:D40"/>
    <mergeCell ref="B32:D32"/>
    <mergeCell ref="B15:J15"/>
    <mergeCell ref="B13:H13"/>
    <mergeCell ref="B14:H14"/>
    <mergeCell ref="B16:J1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Iterando la eficiencia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MS</cp:lastModifiedBy>
  <dcterms:created xsi:type="dcterms:W3CDTF">2019-01-28T14:08:10Z</dcterms:created>
  <dcterms:modified xsi:type="dcterms:W3CDTF">2019-04-25T06:53:34Z</dcterms:modified>
</cp:coreProperties>
</file>